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5480" windowHeight="11580" activeTab="2"/>
  </bookViews>
  <sheets>
    <sheet name="нач." sheetId="16" r:id="rId1"/>
    <sheet name="2016" sheetId="15" r:id="rId2"/>
    <sheet name="СВОД" sheetId="17" r:id="rId3"/>
  </sheets>
  <calcPr calcId="124519"/>
</workbook>
</file>

<file path=xl/calcChain.xml><?xml version="1.0" encoding="utf-8"?>
<calcChain xmlns="http://schemas.openxmlformats.org/spreadsheetml/2006/main">
  <c r="Q5" i="15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6"/>
  <c r="R5"/>
  <c r="H7" i="16"/>
  <c r="G7"/>
  <c r="H17" i="15"/>
  <c r="K18"/>
  <c r="K20"/>
  <c r="K17"/>
  <c r="K16"/>
  <c r="K19"/>
  <c r="K21"/>
  <c r="K27"/>
  <c r="K14"/>
  <c r="K13"/>
  <c r="K12"/>
  <c r="K11"/>
  <c r="K24"/>
  <c r="K22"/>
  <c r="K15"/>
  <c r="K26"/>
  <c r="O5"/>
  <c r="M5" i="17"/>
  <c r="L5"/>
  <c r="H5"/>
  <c r="I5"/>
  <c r="G5"/>
  <c r="F5"/>
  <c r="E5"/>
  <c r="G31" i="15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F24"/>
  <c r="E24"/>
  <c r="G24"/>
  <c r="G23"/>
  <c r="F23"/>
  <c r="E23"/>
  <c r="G22"/>
  <c r="F22"/>
  <c r="E22"/>
  <c r="G21"/>
  <c r="F21"/>
  <c r="E21"/>
  <c r="G20"/>
  <c r="F20"/>
  <c r="E20"/>
  <c r="G19"/>
  <c r="F19"/>
  <c r="E19"/>
  <c r="J34"/>
  <c r="C39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J32"/>
  <c r="K32"/>
  <c r="J5" i="17" s="1"/>
  <c r="M32" i="15"/>
  <c r="K5" i="17" s="1"/>
  <c r="N32" i="15"/>
  <c r="G18"/>
  <c r="F18"/>
  <c r="E18"/>
  <c r="G17"/>
  <c r="F17"/>
  <c r="E17"/>
  <c r="G10"/>
  <c r="F10"/>
  <c r="E10"/>
  <c r="G9"/>
  <c r="F9"/>
  <c r="E9"/>
  <c r="G12"/>
  <c r="F12"/>
  <c r="E12"/>
  <c r="G11"/>
  <c r="F11"/>
  <c r="E11"/>
  <c r="G16"/>
  <c r="F16"/>
  <c r="E16"/>
  <c r="G15"/>
  <c r="F15"/>
  <c r="E15"/>
  <c r="H15" s="1"/>
  <c r="G14"/>
  <c r="F14"/>
  <c r="E14"/>
  <c r="F13"/>
  <c r="H13" s="1"/>
  <c r="E13"/>
  <c r="G13"/>
  <c r="G8"/>
  <c r="F8"/>
  <c r="E8"/>
  <c r="G7"/>
  <c r="F7"/>
  <c r="E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6"/>
  <c r="H9"/>
  <c r="I9" s="1"/>
  <c r="H10"/>
  <c r="I10" s="1"/>
  <c r="H12"/>
  <c r="I12" s="1"/>
  <c r="H16"/>
  <c r="I16" s="1"/>
  <c r="I17"/>
  <c r="H18"/>
  <c r="I18" s="1"/>
  <c r="H19"/>
  <c r="I19" s="1"/>
  <c r="H20"/>
  <c r="I20" s="1"/>
  <c r="H21"/>
  <c r="I21" s="1"/>
  <c r="H22"/>
  <c r="I22" s="1"/>
  <c r="H23"/>
  <c r="I23" s="1"/>
  <c r="H24"/>
  <c r="H25"/>
  <c r="I25" s="1"/>
  <c r="H26"/>
  <c r="I26" s="1"/>
  <c r="H27"/>
  <c r="I27" s="1"/>
  <c r="H28"/>
  <c r="I28" s="1"/>
  <c r="H29"/>
  <c r="I29" s="1"/>
  <c r="H30"/>
  <c r="I30" s="1"/>
  <c r="H31"/>
  <c r="I31" s="1"/>
  <c r="G6"/>
  <c r="F6"/>
  <c r="E6"/>
  <c r="G5"/>
  <c r="F5"/>
  <c r="E5"/>
  <c r="D517" i="16"/>
  <c r="C517"/>
  <c r="B517"/>
  <c r="E515"/>
  <c r="E514"/>
  <c r="E513"/>
  <c r="E509"/>
  <c r="E508"/>
  <c r="E507"/>
  <c r="E505"/>
  <c r="E503"/>
  <c r="E501"/>
  <c r="E500"/>
  <c r="E499"/>
  <c r="E498"/>
  <c r="E496"/>
  <c r="E495"/>
  <c r="E493"/>
  <c r="E491"/>
  <c r="E490"/>
  <c r="E489"/>
  <c r="E488"/>
  <c r="E487"/>
  <c r="E485"/>
  <c r="E484"/>
  <c r="E482"/>
  <c r="E481"/>
  <c r="E480"/>
  <c r="E479"/>
  <c r="E478"/>
  <c r="E477"/>
  <c r="E475"/>
  <c r="E474"/>
  <c r="E473"/>
  <c r="E472"/>
  <c r="E471"/>
  <c r="E470"/>
  <c r="E469"/>
  <c r="E468"/>
  <c r="E467"/>
  <c r="E466"/>
  <c r="E465"/>
  <c r="E464"/>
  <c r="E463"/>
  <c r="E460"/>
  <c r="E459"/>
  <c r="E457"/>
  <c r="E456"/>
  <c r="E454"/>
  <c r="E453"/>
  <c r="E452"/>
  <c r="E451"/>
  <c r="E450"/>
  <c r="E449"/>
  <c r="E446"/>
  <c r="E445"/>
  <c r="E444"/>
  <c r="E443"/>
  <c r="E439"/>
  <c r="E438"/>
  <c r="E437"/>
  <c r="E436"/>
  <c r="E434"/>
  <c r="E433"/>
  <c r="E432"/>
  <c r="E431"/>
  <c r="E430"/>
  <c r="E429"/>
  <c r="E428"/>
  <c r="E425"/>
  <c r="E424"/>
  <c r="E423"/>
  <c r="E422"/>
  <c r="E421"/>
  <c r="E419"/>
  <c r="E418"/>
  <c r="E416"/>
  <c r="E414"/>
  <c r="E413"/>
  <c r="E411"/>
  <c r="E410"/>
  <c r="E409"/>
  <c r="E408"/>
  <c r="E406"/>
  <c r="E405"/>
  <c r="E404"/>
  <c r="E403"/>
  <c r="E402"/>
  <c r="E401"/>
  <c r="E400"/>
  <c r="E398"/>
  <c r="E397"/>
  <c r="E396"/>
  <c r="E394"/>
  <c r="E393"/>
  <c r="E392"/>
  <c r="E390"/>
  <c r="E389"/>
  <c r="E388"/>
  <c r="E387"/>
  <c r="E386"/>
  <c r="E385"/>
  <c r="E384"/>
  <c r="E382"/>
  <c r="E380"/>
  <c r="E379"/>
  <c r="E378"/>
  <c r="E376"/>
  <c r="E375"/>
  <c r="E374"/>
  <c r="E371"/>
  <c r="E370"/>
  <c r="E369"/>
  <c r="E368"/>
  <c r="E367"/>
  <c r="E366"/>
  <c r="E365"/>
  <c r="E364"/>
  <c r="E361"/>
  <c r="E360"/>
  <c r="E359"/>
  <c r="E357"/>
  <c r="E355"/>
  <c r="E354"/>
  <c r="E353"/>
  <c r="E352"/>
  <c r="E350"/>
  <c r="E349"/>
  <c r="E348"/>
  <c r="E347"/>
  <c r="E346"/>
  <c r="E345"/>
  <c r="E343"/>
  <c r="E342"/>
  <c r="E341"/>
  <c r="E340"/>
  <c r="E339"/>
  <c r="E338"/>
  <c r="E337"/>
  <c r="E336"/>
  <c r="E335"/>
  <c r="E333"/>
  <c r="E332"/>
  <c r="E330"/>
  <c r="E329"/>
  <c r="E328"/>
  <c r="E327"/>
  <c r="E326"/>
  <c r="E325"/>
  <c r="E322"/>
  <c r="E321"/>
  <c r="E320"/>
  <c r="E319"/>
  <c r="E318"/>
  <c r="E317"/>
  <c r="E316"/>
  <c r="E315"/>
  <c r="E314"/>
  <c r="E312"/>
  <c r="E311"/>
  <c r="E310"/>
  <c r="E308"/>
  <c r="E307"/>
  <c r="E305"/>
  <c r="E302"/>
  <c r="E301"/>
  <c r="E299"/>
  <c r="E298"/>
  <c r="E297"/>
  <c r="E296"/>
  <c r="E295"/>
  <c r="E294"/>
  <c r="E292"/>
  <c r="E291"/>
  <c r="E290"/>
  <c r="E288"/>
  <c r="E287"/>
  <c r="E286"/>
  <c r="E285"/>
  <c r="E283"/>
  <c r="E282"/>
  <c r="E281"/>
  <c r="E279"/>
  <c r="E278"/>
  <c r="E276"/>
  <c r="E275"/>
  <c r="E274"/>
  <c r="E273"/>
  <c r="E272"/>
  <c r="E271"/>
  <c r="E270"/>
  <c r="E269"/>
  <c r="E268"/>
  <c r="E266"/>
  <c r="E265"/>
  <c r="E264"/>
  <c r="E263"/>
  <c r="E261"/>
  <c r="E260"/>
  <c r="E258"/>
  <c r="E257"/>
  <c r="E256"/>
  <c r="E255"/>
  <c r="E254"/>
  <c r="E253"/>
  <c r="E252"/>
  <c r="E251"/>
  <c r="E250"/>
  <c r="E249"/>
  <c r="E245"/>
  <c r="E244"/>
  <c r="E243"/>
  <c r="E242"/>
  <c r="E241"/>
  <c r="E240"/>
  <c r="E238"/>
  <c r="E237"/>
  <c r="E236"/>
  <c r="E233"/>
  <c r="E232"/>
  <c r="E231"/>
  <c r="E229"/>
  <c r="E227"/>
  <c r="E226"/>
  <c r="E225"/>
  <c r="E224"/>
  <c r="E223"/>
  <c r="E222"/>
  <c r="E221"/>
  <c r="E220"/>
  <c r="E219"/>
  <c r="E217"/>
  <c r="E215"/>
  <c r="E213"/>
  <c r="E212"/>
  <c r="E211"/>
  <c r="E209"/>
  <c r="E208"/>
  <c r="E206"/>
  <c r="E205"/>
  <c r="E203"/>
  <c r="E202"/>
  <c r="E201"/>
  <c r="E198"/>
  <c r="E197"/>
  <c r="E194"/>
  <c r="E193"/>
  <c r="E192"/>
  <c r="E191"/>
  <c r="E190"/>
  <c r="E189"/>
  <c r="E188"/>
  <c r="E187"/>
  <c r="E185"/>
  <c r="E184"/>
  <c r="E183"/>
  <c r="E182"/>
  <c r="E181"/>
  <c r="E179"/>
  <c r="E178"/>
  <c r="E177"/>
  <c r="E176"/>
  <c r="E172"/>
  <c r="E171"/>
  <c r="E170"/>
  <c r="E169"/>
  <c r="E168"/>
  <c r="E167"/>
  <c r="E166"/>
  <c r="E165"/>
  <c r="E163"/>
  <c r="E162"/>
  <c r="E161"/>
  <c r="E159"/>
  <c r="E158"/>
  <c r="E155"/>
  <c r="E154"/>
  <c r="E153"/>
  <c r="E152"/>
  <c r="E150"/>
  <c r="E149"/>
  <c r="E148"/>
  <c r="E146"/>
  <c r="E145"/>
  <c r="E144"/>
  <c r="E143"/>
  <c r="E142"/>
  <c r="E141"/>
  <c r="E140"/>
  <c r="E137"/>
  <c r="E136"/>
  <c r="E135"/>
  <c r="E134"/>
  <c r="E132"/>
  <c r="E131"/>
  <c r="E130"/>
  <c r="E129"/>
  <c r="E128"/>
  <c r="E127"/>
  <c r="E126"/>
  <c r="E125"/>
  <c r="E124"/>
  <c r="E123"/>
  <c r="E121"/>
  <c r="E120"/>
  <c r="E117"/>
  <c r="E115"/>
  <c r="E114"/>
  <c r="E112"/>
  <c r="E111"/>
  <c r="E109"/>
  <c r="E108"/>
  <c r="E107"/>
  <c r="E105"/>
  <c r="E103"/>
  <c r="E102"/>
  <c r="E101"/>
  <c r="E100"/>
  <c r="E99"/>
  <c r="E98"/>
  <c r="E97"/>
  <c r="E95"/>
  <c r="E94"/>
  <c r="E92"/>
  <c r="E91"/>
  <c r="E90"/>
  <c r="E89"/>
  <c r="E88"/>
  <c r="E87"/>
  <c r="E85"/>
  <c r="E84"/>
  <c r="E83"/>
  <c r="E81"/>
  <c r="E80"/>
  <c r="E79"/>
  <c r="E62"/>
  <c r="E60"/>
  <c r="E59"/>
  <c r="E58"/>
  <c r="E57"/>
  <c r="E56"/>
  <c r="E55"/>
  <c r="E53"/>
  <c r="E51"/>
  <c r="E50"/>
  <c r="E49"/>
  <c r="E48"/>
  <c r="E47"/>
  <c r="E45"/>
  <c r="E44"/>
  <c r="E41"/>
  <c r="E40"/>
  <c r="E38"/>
  <c r="E37"/>
  <c r="E36"/>
  <c r="E33"/>
  <c r="E32"/>
  <c r="E31"/>
  <c r="E30"/>
  <c r="E29"/>
  <c r="E28"/>
  <c r="E27"/>
  <c r="E26"/>
  <c r="E25"/>
  <c r="E24"/>
  <c r="E22"/>
  <c r="E21"/>
  <c r="E20"/>
  <c r="E19"/>
  <c r="E18"/>
  <c r="E16"/>
  <c r="E15"/>
  <c r="E13"/>
  <c r="E12"/>
  <c r="E11"/>
  <c r="E9"/>
  <c r="E8"/>
  <c r="P5" i="15"/>
  <c r="I24" l="1"/>
  <c r="Q13"/>
  <c r="Q17"/>
  <c r="Q25"/>
  <c r="I13"/>
  <c r="H7"/>
  <c r="H8"/>
  <c r="I8" s="1"/>
  <c r="H14"/>
  <c r="H11"/>
  <c r="I15"/>
  <c r="I14"/>
  <c r="H5"/>
  <c r="I5" s="1"/>
  <c r="H6"/>
  <c r="I6"/>
  <c r="I7"/>
  <c r="Q31"/>
  <c r="Q30"/>
  <c r="Q28"/>
  <c r="Q27"/>
  <c r="Q26"/>
  <c r="Q24"/>
  <c r="Q23"/>
  <c r="Q22"/>
  <c r="Q20"/>
  <c r="Q19"/>
  <c r="Q18"/>
  <c r="Q16"/>
  <c r="Q15"/>
  <c r="Q14"/>
  <c r="E32"/>
  <c r="Q12"/>
  <c r="Q11"/>
  <c r="Q10"/>
  <c r="Q9"/>
  <c r="F32"/>
  <c r="Q8"/>
  <c r="Q7"/>
  <c r="Q6"/>
  <c r="P32"/>
  <c r="G32"/>
  <c r="Q21" l="1"/>
  <c r="Q29"/>
  <c r="I11"/>
  <c r="R32"/>
  <c r="Q32"/>
  <c r="N5" i="17" s="1"/>
  <c r="H32" i="15"/>
  <c r="O32"/>
  <c r="I32" l="1"/>
</calcChain>
</file>

<file path=xl/sharedStrings.xml><?xml version="1.0" encoding="utf-8"?>
<sst xmlns="http://schemas.openxmlformats.org/spreadsheetml/2006/main" count="650" uniqueCount="117">
  <si>
    <t>адрес</t>
  </si>
  <si>
    <t>наименование</t>
  </si>
  <si>
    <t>стоимость работ</t>
  </si>
  <si>
    <t>№</t>
  </si>
  <si>
    <t>Центральная</t>
  </si>
  <si>
    <t xml:space="preserve">ОТЧЕТ </t>
  </si>
  <si>
    <t>ВСЕГО по РЭУ</t>
  </si>
  <si>
    <t>содержание  УК и МосОблЕИРЦ</t>
  </si>
  <si>
    <t>задолженность по содержанию МКД                                 за 2015 год</t>
  </si>
  <si>
    <t>работы выполненные подрядчиками</t>
  </si>
  <si>
    <r>
      <t xml:space="preserve">расходы по РЭУ </t>
    </r>
    <r>
      <rPr>
        <sz val="8"/>
        <color theme="1"/>
        <rFont val="Calibri"/>
        <family val="2"/>
        <charset val="204"/>
        <scheme val="minor"/>
      </rPr>
      <t>(з/пл.; электроэнергия подъезды; автоуслуги; материалы)</t>
    </r>
  </si>
  <si>
    <t>работы выполненные  рэу</t>
  </si>
  <si>
    <t>итого затрат по содержанию дома за 2015 год</t>
  </si>
  <si>
    <t>Аксеново</t>
  </si>
  <si>
    <t>Борки</t>
  </si>
  <si>
    <t>Борщево</t>
  </si>
  <si>
    <t>М. Борщево</t>
  </si>
  <si>
    <t>Захарово</t>
  </si>
  <si>
    <t>Слобода</t>
  </si>
  <si>
    <t>площади</t>
  </si>
  <si>
    <t xml:space="preserve">з/пл </t>
  </si>
  <si>
    <t>слобода</t>
  </si>
  <si>
    <t>пл.</t>
  </si>
  <si>
    <t xml:space="preserve">мат </t>
  </si>
  <si>
    <t>10/а</t>
  </si>
  <si>
    <t>20 стр 2</t>
  </si>
  <si>
    <t>ЕРЦ</t>
  </si>
  <si>
    <t>по начислениям и выполненым работам за 2015 года РЭУ "Слобода"</t>
  </si>
  <si>
    <t>Аренда авто.</t>
  </si>
  <si>
    <t>остаток по дому</t>
  </si>
  <si>
    <t>Форма №50.39.05</t>
  </si>
  <si>
    <t>Ведомость по начислению и оплате за ЖКУ по домам</t>
  </si>
  <si>
    <t>с 01.01.2016 по 31.12.2016</t>
  </si>
  <si>
    <t>Управляющая компания жилья</t>
  </si>
  <si>
    <t>Услуга</t>
  </si>
  <si>
    <t>Начислено</t>
  </si>
  <si>
    <t>Собрано</t>
  </si>
  <si>
    <t>Задолженость</t>
  </si>
  <si>
    <t>% оплаты</t>
  </si>
  <si>
    <t xml:space="preserve">    д.Аксеново, -, 1</t>
  </si>
  <si>
    <t>Долг прошлых периодов</t>
  </si>
  <si>
    <t>Текущий ремонт.</t>
  </si>
  <si>
    <t>Водоотведение</t>
  </si>
  <si>
    <t>Содержание ж/ф.</t>
  </si>
  <si>
    <t>Отопление</t>
  </si>
  <si>
    <t>Плата за наем</t>
  </si>
  <si>
    <t>Захоронение ТБО</t>
  </si>
  <si>
    <t>Уборка придом.террит.</t>
  </si>
  <si>
    <t>Вывоз ТБО</t>
  </si>
  <si>
    <t>Холодное в/с</t>
  </si>
  <si>
    <t>Уборка лестн.клеток</t>
  </si>
  <si>
    <t>Техническое обслуживание</t>
  </si>
  <si>
    <t>Горячее в/с (энергия)</t>
  </si>
  <si>
    <t>Горячее в/с (носитель)</t>
  </si>
  <si>
    <t>Взнос на капитальный ремонт</t>
  </si>
  <si>
    <t>Итого по дому:</t>
  </si>
  <si>
    <t xml:space="preserve">    д.Борки, -, 10</t>
  </si>
  <si>
    <t>Добровольное страхование</t>
  </si>
  <si>
    <t>Горячее в/с (энергия) ОДН</t>
  </si>
  <si>
    <t>Холодное в/с ОДН</t>
  </si>
  <si>
    <t>13.01.2017</t>
  </si>
  <si>
    <t>Установка ОДПУ</t>
  </si>
  <si>
    <t xml:space="preserve">    д.Борки, -, 10а</t>
  </si>
  <si>
    <t xml:space="preserve">    д.Борки, -, 12</t>
  </si>
  <si>
    <t xml:space="preserve">    д.Захарово, -, 8</t>
  </si>
  <si>
    <t xml:space="preserve">    д.Захарово, -, 9</t>
  </si>
  <si>
    <t>Оплата за установку ОДПУ</t>
  </si>
  <si>
    <t xml:space="preserve">    д.Захарово, -, 13</t>
  </si>
  <si>
    <t>Отопление КПУ</t>
  </si>
  <si>
    <t xml:space="preserve">    д.Захарово, -, 14</t>
  </si>
  <si>
    <t xml:space="preserve">    д.Малая Борщевка, -, 37</t>
  </si>
  <si>
    <t xml:space="preserve">    д.Малая Борщевка, -, 38</t>
  </si>
  <si>
    <t xml:space="preserve">    с.Борщево, -, 2</t>
  </si>
  <si>
    <t xml:space="preserve">    с.Борщево, -, 51</t>
  </si>
  <si>
    <t xml:space="preserve">    СЛОБОДА, ЦЕНТРАЛЬНАЯ, 2</t>
  </si>
  <si>
    <t xml:space="preserve">    СЛОБОДА, ЦЕНТРАЛЬНАЯ, 3</t>
  </si>
  <si>
    <t xml:space="preserve">    СЛОБОДА, ЦЕНТРАЛЬНАЯ, 4</t>
  </si>
  <si>
    <t xml:space="preserve">    СЛОБОДА, ЦЕНТРАЛЬНАЯ, 5</t>
  </si>
  <si>
    <t xml:space="preserve">    СЛОБОДА, ЦЕНТРАЛЬНАЯ, 6</t>
  </si>
  <si>
    <t xml:space="preserve">    СЛОБОДА, ЦЕНТРАЛЬНАЯ, 7</t>
  </si>
  <si>
    <t xml:space="preserve">    СЛОБОДА, ЦЕНТРАЛЬНАЯ, 8</t>
  </si>
  <si>
    <t xml:space="preserve">    СЛОБОДА, ЦЕНТРАЛЬНАЯ, 10</t>
  </si>
  <si>
    <t xml:space="preserve">    СЛОБОДА, ЦЕНТРАЛЬНАЯ, 12</t>
  </si>
  <si>
    <t xml:space="preserve">    СЛОБОДА, ЦЕНТРАЛЬНАЯ, 13</t>
  </si>
  <si>
    <t xml:space="preserve">    СЛОБОДА, ЦЕНТРАЛЬНАЯ, 14</t>
  </si>
  <si>
    <t xml:space="preserve">    СЛОБОДА, ЦЕНТРАЛЬНАЯ, 15</t>
  </si>
  <si>
    <t xml:space="preserve">    СЛОБОДА, ЦЕНТРАЛЬНАЯ, 16</t>
  </si>
  <si>
    <t xml:space="preserve">    СЛОБОДА, ЦЕНТРАЛЬНАЯ, 17</t>
  </si>
  <si>
    <t xml:space="preserve">    СЛОБОДА, ЦЕНТРАЛЬНАЯ, 20 стр.2</t>
  </si>
  <si>
    <t xml:space="preserve"> </t>
  </si>
  <si>
    <t>замена блока питания</t>
  </si>
  <si>
    <t>проверка расходомера</t>
  </si>
  <si>
    <t>ремонт гвс</t>
  </si>
  <si>
    <t>ремонт системо отопл., хвс, гвс</t>
  </si>
  <si>
    <t>ремонт системы хвс и гвс</t>
  </si>
  <si>
    <t xml:space="preserve"> ОТЧЕТ </t>
  </si>
  <si>
    <t>работы выполненные рэу</t>
  </si>
  <si>
    <t>расходы по РЭУ (з/пл.; электроэнергия подъезды; автоуслуги; материалы)</t>
  </si>
  <si>
    <t>Всего по РЭУ "Слобода"</t>
  </si>
  <si>
    <t>оплачено по содержанию МКД                         за 2016 год</t>
  </si>
  <si>
    <t>общий долг  по жилому фонду на  01.01.2017</t>
  </si>
  <si>
    <t>задолженность по содержанию МКД  за 2016 год</t>
  </si>
  <si>
    <t>задолженность ресурсникам (ХВС; ГВС; отопл.; мусор; канализ.; кап.и тек. ремонт; содержаниежилья до 2016 г.)</t>
  </si>
  <si>
    <t>итого затрат по содержанию дома за 2016 год</t>
  </si>
  <si>
    <t>задолженность по текущему ремонту и содержанию на 01.01.2017 год</t>
  </si>
  <si>
    <t>начисление по содержанию МКД                           за 2016 год</t>
  </si>
  <si>
    <t>ремонт подъезда</t>
  </si>
  <si>
    <t>покраска малых форм</t>
  </si>
  <si>
    <t>ремонт подъезда; ремонт шиферной кровли</t>
  </si>
  <si>
    <t>покраска малых форм; ремонт шиферной кровли (вход в подвал), ремонт малых форм; ремонт подъезда</t>
  </si>
  <si>
    <t>покраска малых форм; ремонт мягкой кровли, отмостки, ступеней</t>
  </si>
  <si>
    <t>ремонт шиферной кровли входных тамбуров (вход в подвал); покраска малых форм</t>
  </si>
  <si>
    <t>покраска малых форм; ремонт мягкой кровливходных тамбуров (вход в подвал)</t>
  </si>
  <si>
    <t>покраска малых форм; ремонт входных тамбуров в подвал</t>
  </si>
  <si>
    <t>общий долг  по жилому дому на  01.01.2017</t>
  </si>
  <si>
    <r>
      <t xml:space="preserve">задолженность ресурсникам </t>
    </r>
    <r>
      <rPr>
        <sz val="8"/>
        <color theme="1"/>
        <rFont val="Calibri"/>
        <family val="2"/>
        <charset val="204"/>
        <scheme val="minor"/>
      </rPr>
      <t>(ХВС; ГВС; отопл.; мусор; канализ.; кап.и тек. ремонт; содержаниежилья до 2016 г.)</t>
    </r>
  </si>
  <si>
    <t>по начислениям и выполненым работам за 2016 года РЭУ "Слобода"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</si>
</sst>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i/>
      <sz val="2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3">
    <xf numFmtId="0" fontId="0" fillId="0" borderId="0" xfId="0"/>
    <xf numFmtId="0" fontId="0" fillId="0" borderId="1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3" xfId="0" applyBorder="1"/>
    <xf numFmtId="4" fontId="5" fillId="0" borderId="1" xfId="0" applyNumberFormat="1" applyFont="1" applyBorder="1"/>
    <xf numFmtId="4" fontId="1" fillId="0" borderId="19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0" xfId="0" applyFont="1"/>
    <xf numFmtId="16" fontId="0" fillId="0" borderId="1" xfId="0" applyNumberFormat="1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/>
    <xf numFmtId="4" fontId="2" fillId="0" borderId="1" xfId="0" applyNumberFormat="1" applyFont="1" applyFill="1" applyBorder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readingOrder="1"/>
    </xf>
    <xf numFmtId="4" fontId="1" fillId="0" borderId="0" xfId="0" applyNumberFormat="1" applyFont="1"/>
    <xf numFmtId="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4" fontId="5" fillId="0" borderId="1" xfId="0" applyNumberFormat="1" applyFont="1" applyBorder="1" applyAlignment="1"/>
    <xf numFmtId="40" fontId="0" fillId="0" borderId="0" xfId="0" applyNumberFormat="1"/>
    <xf numFmtId="40" fontId="0" fillId="0" borderId="1" xfId="0" applyNumberFormat="1" applyBorder="1"/>
    <xf numFmtId="40" fontId="5" fillId="0" borderId="1" xfId="0" applyNumberFormat="1" applyFont="1" applyBorder="1" applyAlignment="1"/>
    <xf numFmtId="0" fontId="10" fillId="0" borderId="0" xfId="1" applyFont="1"/>
    <xf numFmtId="0" fontId="8" fillId="0" borderId="0" xfId="1"/>
    <xf numFmtId="0" fontId="9" fillId="0" borderId="24" xfId="1" applyNumberFormat="1" applyFont="1" applyFill="1" applyBorder="1" applyAlignment="1" applyProtection="1">
      <alignment horizontal="left" vertical="top" readingOrder="1"/>
    </xf>
    <xf numFmtId="0" fontId="11" fillId="0" borderId="25" xfId="1" applyNumberFormat="1" applyFont="1" applyFill="1" applyBorder="1" applyAlignment="1" applyProtection="1">
      <alignment horizontal="center" vertical="top" readingOrder="1"/>
    </xf>
    <xf numFmtId="0" fontId="11" fillId="0" borderId="26" xfId="1" applyNumberFormat="1" applyFont="1" applyFill="1" applyBorder="1" applyAlignment="1" applyProtection="1">
      <alignment horizontal="center" vertical="top" readingOrder="1"/>
    </xf>
    <xf numFmtId="0" fontId="10" fillId="0" borderId="1" xfId="1" applyFont="1" applyBorder="1"/>
    <xf numFmtId="0" fontId="8" fillId="0" borderId="1" xfId="1" applyBorder="1"/>
    <xf numFmtId="0" fontId="2" fillId="0" borderId="25" xfId="1" applyNumberFormat="1" applyFont="1" applyFill="1" applyBorder="1" applyAlignment="1" applyProtection="1">
      <alignment horizontal="left" vertical="top" readingOrder="1"/>
    </xf>
    <xf numFmtId="4" fontId="2" fillId="0" borderId="25" xfId="1" applyNumberFormat="1" applyFont="1" applyFill="1" applyBorder="1" applyAlignment="1" applyProtection="1">
      <alignment horizontal="left" vertical="top" readingOrder="1"/>
    </xf>
    <xf numFmtId="4" fontId="2" fillId="0" borderId="26" xfId="1" applyNumberFormat="1" applyFont="1" applyFill="1" applyBorder="1" applyAlignment="1" applyProtection="1">
      <alignment horizontal="left" vertical="top" readingOrder="1"/>
    </xf>
    <xf numFmtId="2" fontId="8" fillId="0" borderId="1" xfId="2" applyNumberFormat="1" applyBorder="1"/>
    <xf numFmtId="0" fontId="12" fillId="0" borderId="25" xfId="1" applyNumberFormat="1" applyFont="1" applyFill="1" applyBorder="1" applyAlignment="1" applyProtection="1">
      <alignment horizontal="left" vertical="top" readingOrder="1"/>
    </xf>
    <xf numFmtId="4" fontId="11" fillId="0" borderId="25" xfId="1" applyNumberFormat="1" applyFont="1" applyFill="1" applyBorder="1" applyAlignment="1" applyProtection="1">
      <alignment horizontal="left" vertical="top" readingOrder="1"/>
    </xf>
    <xf numFmtId="4" fontId="11" fillId="0" borderId="26" xfId="1" applyNumberFormat="1" applyFont="1" applyFill="1" applyBorder="1" applyAlignment="1" applyProtection="1">
      <alignment horizontal="left" vertical="top" readingOrder="1"/>
    </xf>
    <xf numFmtId="2" fontId="10" fillId="0" borderId="1" xfId="2" applyNumberFormat="1" applyFont="1" applyBorder="1"/>
    <xf numFmtId="4" fontId="0" fillId="2" borderId="0" xfId="0" applyNumberFormat="1" applyFill="1"/>
    <xf numFmtId="0" fontId="12" fillId="0" borderId="27" xfId="1" applyNumberFormat="1" applyFont="1" applyFill="1" applyBorder="1" applyAlignment="1" applyProtection="1">
      <alignment horizontal="left" vertical="top" readingOrder="1"/>
    </xf>
    <xf numFmtId="0" fontId="9" fillId="0" borderId="27" xfId="1" applyNumberFormat="1" applyFont="1" applyFill="1" applyBorder="1" applyAlignment="1" applyProtection="1">
      <alignment horizontal="left" vertical="top" readingOrder="1"/>
    </xf>
    <xf numFmtId="0" fontId="9" fillId="0" borderId="0" xfId="1" applyNumberFormat="1" applyFont="1" applyFill="1" applyBorder="1" applyAlignment="1" applyProtection="1">
      <alignment horizontal="right" vertical="top" readingOrder="1"/>
    </xf>
    <xf numFmtId="0" fontId="9" fillId="0" borderId="0" xfId="1" applyNumberFormat="1" applyFont="1" applyFill="1" applyBorder="1" applyAlignment="1" applyProtection="1">
      <alignment horizontal="center" vertical="center" wrapText="1" readingOrder="1"/>
    </xf>
    <xf numFmtId="0" fontId="9" fillId="0" borderId="24" xfId="1" applyNumberFormat="1" applyFont="1" applyFill="1" applyBorder="1" applyAlignment="1" applyProtection="1">
      <alignment horizontal="left" vertical="top" readingOrder="1"/>
    </xf>
    <xf numFmtId="40" fontId="7" fillId="0" borderId="21" xfId="0" applyNumberFormat="1" applyFont="1" applyBorder="1" applyAlignment="1">
      <alignment horizontal="center" vertical="center" wrapText="1"/>
    </xf>
    <xf numFmtId="40" fontId="7" fillId="0" borderId="23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left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3">
    <cellStyle name="Обычный" xfId="0" builtinId="0"/>
    <cellStyle name="Обычный 3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17"/>
  <sheetViews>
    <sheetView workbookViewId="0">
      <selection activeCell="H8" sqref="H8"/>
    </sheetView>
  </sheetViews>
  <sheetFormatPr defaultRowHeight="15"/>
  <cols>
    <col min="1" max="1" width="27.28515625" bestFit="1" customWidth="1"/>
    <col min="2" max="3" width="12" bestFit="1" customWidth="1"/>
    <col min="4" max="4" width="14.7109375" bestFit="1" customWidth="1"/>
    <col min="7" max="7" width="11.42578125" bestFit="1" customWidth="1"/>
    <col min="8" max="8" width="13.85546875" customWidth="1"/>
  </cols>
  <sheetData>
    <row r="1" spans="1:8">
      <c r="A1" s="43" t="s">
        <v>30</v>
      </c>
      <c r="B1" s="43"/>
      <c r="C1" s="43"/>
      <c r="D1" s="43"/>
      <c r="E1" s="25"/>
      <c r="F1" s="26"/>
    </row>
    <row r="2" spans="1:8">
      <c r="A2" s="44" t="s">
        <v>31</v>
      </c>
      <c r="B2" s="44"/>
      <c r="C2" s="44"/>
      <c r="D2" s="44"/>
      <c r="E2" s="26"/>
      <c r="F2" s="26"/>
    </row>
    <row r="3" spans="1:8">
      <c r="A3" s="44" t="s">
        <v>32</v>
      </c>
      <c r="B3" s="44"/>
      <c r="C3" s="44"/>
      <c r="D3" s="44"/>
      <c r="E3" s="26"/>
      <c r="F3" s="26"/>
    </row>
    <row r="4" spans="1:8">
      <c r="A4" s="27" t="s">
        <v>33</v>
      </c>
      <c r="B4" s="45"/>
      <c r="C4" s="45"/>
      <c r="D4" s="45"/>
      <c r="E4" s="26"/>
      <c r="F4" s="26"/>
    </row>
    <row r="5" spans="1:8">
      <c r="A5" s="28" t="s">
        <v>34</v>
      </c>
      <c r="B5" s="28" t="s">
        <v>35</v>
      </c>
      <c r="C5" s="28" t="s">
        <v>36</v>
      </c>
      <c r="D5" s="29" t="s">
        <v>37</v>
      </c>
      <c r="E5" s="30" t="s">
        <v>38</v>
      </c>
      <c r="F5" s="26"/>
    </row>
    <row r="6" spans="1:8">
      <c r="A6" s="41" t="s">
        <v>39</v>
      </c>
      <c r="B6" s="41"/>
      <c r="C6" s="41"/>
      <c r="D6" s="41"/>
      <c r="E6" s="31"/>
      <c r="F6" s="26"/>
    </row>
    <row r="7" spans="1:8">
      <c r="A7" s="32" t="s">
        <v>40</v>
      </c>
      <c r="B7" s="33">
        <v>0</v>
      </c>
      <c r="C7" s="33">
        <v>15340.73</v>
      </c>
      <c r="D7" s="34">
        <v>153558.75</v>
      </c>
      <c r="E7" s="35"/>
      <c r="F7" s="26"/>
      <c r="G7" s="3">
        <f>B8+B24+B53+B74+B91+B105+B124+B146+B162+B190+B203+B209+B233+B244+B275+B283+B320+B341+B353+B361+B393+B409+B423+B451+B456+B491+B499</f>
        <v>2837845.8599999994</v>
      </c>
      <c r="H7" s="3">
        <f>C8+C24+C53+C74+C91+C105+C124+C146+C162+C190+C203+C209+C233+C244+C275+C283+C320+C341+C353+C361+C393+C409+C423+C451+C456+C491+C499</f>
        <v>2955735.6</v>
      </c>
    </row>
    <row r="8" spans="1:8">
      <c r="A8" s="32" t="s">
        <v>41</v>
      </c>
      <c r="B8" s="33">
        <v>50872.08</v>
      </c>
      <c r="C8" s="33">
        <v>52041.64</v>
      </c>
      <c r="D8" s="34">
        <v>15083.16</v>
      </c>
      <c r="E8" s="35">
        <f t="shared" ref="E8:E22" si="0">C8/B8*100</f>
        <v>102.29902138854948</v>
      </c>
      <c r="F8" s="26"/>
    </row>
    <row r="9" spans="1:8">
      <c r="A9" s="32" t="s">
        <v>42</v>
      </c>
      <c r="B9" s="33">
        <v>19207.599999999999</v>
      </c>
      <c r="C9" s="33">
        <v>10794.94</v>
      </c>
      <c r="D9" s="34">
        <v>14336.13</v>
      </c>
      <c r="E9" s="35">
        <f t="shared" si="0"/>
        <v>56.201399446052612</v>
      </c>
      <c r="F9" s="26"/>
    </row>
    <row r="10" spans="1:8">
      <c r="A10" s="32" t="s">
        <v>43</v>
      </c>
      <c r="B10" s="33">
        <v>0</v>
      </c>
      <c r="C10" s="33">
        <v>-14373</v>
      </c>
      <c r="D10" s="34">
        <v>1377.71</v>
      </c>
      <c r="E10" s="35"/>
      <c r="F10" s="26"/>
    </row>
    <row r="11" spans="1:8">
      <c r="A11" s="32" t="s">
        <v>44</v>
      </c>
      <c r="B11" s="33">
        <v>286009.38</v>
      </c>
      <c r="C11" s="33">
        <v>255782.81</v>
      </c>
      <c r="D11" s="34">
        <v>74310.14</v>
      </c>
      <c r="E11" s="35">
        <f t="shared" si="0"/>
        <v>89.431615844207627</v>
      </c>
      <c r="F11" s="26"/>
    </row>
    <row r="12" spans="1:8">
      <c r="A12" s="32" t="s">
        <v>45</v>
      </c>
      <c r="B12" s="33">
        <v>13077.48</v>
      </c>
      <c r="C12" s="33">
        <v>7690.9</v>
      </c>
      <c r="D12" s="34">
        <v>10383.209999999999</v>
      </c>
      <c r="E12" s="35">
        <f t="shared" si="0"/>
        <v>58.810260080688323</v>
      </c>
      <c r="F12" s="26"/>
    </row>
    <row r="13" spans="1:8">
      <c r="A13" s="32" t="s">
        <v>46</v>
      </c>
      <c r="B13" s="33">
        <v>2137.56</v>
      </c>
      <c r="C13" s="33">
        <v>1766.04</v>
      </c>
      <c r="D13" s="34">
        <v>810</v>
      </c>
      <c r="E13" s="35">
        <f t="shared" si="0"/>
        <v>82.619435243922979</v>
      </c>
      <c r="F13" s="26"/>
    </row>
    <row r="14" spans="1:8">
      <c r="A14" s="32" t="s">
        <v>47</v>
      </c>
      <c r="B14" s="33">
        <v>0</v>
      </c>
      <c r="C14" s="33">
        <v>1147.76</v>
      </c>
      <c r="D14" s="34">
        <v>-3068.78</v>
      </c>
      <c r="E14" s="35"/>
      <c r="F14" s="26"/>
    </row>
    <row r="15" spans="1:8">
      <c r="A15" s="32" t="s">
        <v>48</v>
      </c>
      <c r="B15" s="33">
        <v>13462.12</v>
      </c>
      <c r="C15" s="33">
        <v>11103.88</v>
      </c>
      <c r="D15" s="34">
        <v>5189.5</v>
      </c>
      <c r="E15" s="35">
        <f t="shared" si="0"/>
        <v>82.482402474498812</v>
      </c>
      <c r="F15" s="26"/>
    </row>
    <row r="16" spans="1:8">
      <c r="A16" s="32" t="s">
        <v>49</v>
      </c>
      <c r="B16" s="33">
        <v>12513.18</v>
      </c>
      <c r="C16" s="33">
        <v>7211.97</v>
      </c>
      <c r="D16" s="34">
        <v>9857.81</v>
      </c>
      <c r="E16" s="35">
        <f t="shared" si="0"/>
        <v>57.63498966689523</v>
      </c>
      <c r="F16" s="26"/>
    </row>
    <row r="17" spans="1:6">
      <c r="A17" s="32" t="s">
        <v>50</v>
      </c>
      <c r="B17" s="33">
        <v>0</v>
      </c>
      <c r="C17" s="33">
        <v>563.79</v>
      </c>
      <c r="D17" s="34">
        <v>-1534.42</v>
      </c>
      <c r="E17" s="35"/>
      <c r="F17" s="26"/>
    </row>
    <row r="18" spans="1:6">
      <c r="A18" s="32" t="s">
        <v>51</v>
      </c>
      <c r="B18" s="33">
        <v>48515.64</v>
      </c>
      <c r="C18" s="33">
        <v>49726.38</v>
      </c>
      <c r="D18" s="34">
        <v>14415.76</v>
      </c>
      <c r="E18" s="35">
        <f t="shared" si="0"/>
        <v>102.49556637818237</v>
      </c>
      <c r="F18" s="26"/>
    </row>
    <row r="19" spans="1:6">
      <c r="A19" s="32" t="s">
        <v>52</v>
      </c>
      <c r="B19" s="33">
        <v>41077.230000000003</v>
      </c>
      <c r="C19" s="33">
        <v>21865.45</v>
      </c>
      <c r="D19" s="34">
        <v>27827.48</v>
      </c>
      <c r="E19" s="35">
        <f t="shared" si="0"/>
        <v>53.230098524170202</v>
      </c>
      <c r="F19" s="26"/>
    </row>
    <row r="20" spans="1:6">
      <c r="A20" s="32" t="s">
        <v>53</v>
      </c>
      <c r="B20" s="33">
        <v>7390.33</v>
      </c>
      <c r="C20" s="33">
        <v>3931.72</v>
      </c>
      <c r="D20" s="34">
        <v>5005.34</v>
      </c>
      <c r="E20" s="35">
        <f t="shared" si="0"/>
        <v>53.200871950237669</v>
      </c>
      <c r="F20" s="26"/>
    </row>
    <row r="21" spans="1:6">
      <c r="A21" s="32" t="s">
        <v>54</v>
      </c>
      <c r="B21" s="33">
        <v>39083.040000000001</v>
      </c>
      <c r="C21" s="33">
        <v>39011.54</v>
      </c>
      <c r="D21" s="34">
        <v>3244.05</v>
      </c>
      <c r="E21" s="35">
        <f t="shared" si="0"/>
        <v>99.817056196242675</v>
      </c>
      <c r="F21" s="26"/>
    </row>
    <row r="22" spans="1:6">
      <c r="A22" s="36" t="s">
        <v>55</v>
      </c>
      <c r="B22" s="37">
        <v>533345.64</v>
      </c>
      <c r="C22" s="37">
        <v>463606.55</v>
      </c>
      <c r="D22" s="38">
        <v>330795.84000000003</v>
      </c>
      <c r="E22" s="39">
        <f t="shared" si="0"/>
        <v>86.924222348569302</v>
      </c>
      <c r="F22" s="26"/>
    </row>
    <row r="23" spans="1:6">
      <c r="A23" s="41" t="s">
        <v>56</v>
      </c>
      <c r="B23" s="41"/>
      <c r="C23" s="41"/>
      <c r="D23" s="41"/>
      <c r="E23" s="35"/>
      <c r="F23" s="26"/>
    </row>
    <row r="24" spans="1:6">
      <c r="A24" s="32" t="s">
        <v>41</v>
      </c>
      <c r="B24" s="33">
        <v>84399.360000000001</v>
      </c>
      <c r="C24" s="33">
        <v>72616.899999999994</v>
      </c>
      <c r="D24" s="34">
        <v>40929.32</v>
      </c>
      <c r="E24" s="35">
        <f t="shared" ref="E24:E33" si="1">C24/B24*100</f>
        <v>86.039633475893652</v>
      </c>
      <c r="F24" s="26"/>
    </row>
    <row r="25" spans="1:6">
      <c r="A25" s="32" t="s">
        <v>57</v>
      </c>
      <c r="B25" s="33">
        <v>11542</v>
      </c>
      <c r="C25" s="33">
        <v>720.31</v>
      </c>
      <c r="D25" s="34">
        <v>1328.8</v>
      </c>
      <c r="E25" s="35">
        <f t="shared" si="1"/>
        <v>6.2407728296655689</v>
      </c>
      <c r="F25" s="26"/>
    </row>
    <row r="26" spans="1:6">
      <c r="A26" s="32" t="s">
        <v>46</v>
      </c>
      <c r="B26" s="33">
        <v>4069.11</v>
      </c>
      <c r="C26" s="33">
        <v>3396.17</v>
      </c>
      <c r="D26" s="34">
        <v>1726.65</v>
      </c>
      <c r="E26" s="35">
        <f t="shared" si="1"/>
        <v>83.462231298736086</v>
      </c>
      <c r="F26" s="26"/>
    </row>
    <row r="27" spans="1:6">
      <c r="A27" s="32" t="s">
        <v>58</v>
      </c>
      <c r="B27" s="33">
        <v>832.23</v>
      </c>
      <c r="C27" s="33">
        <v>1241</v>
      </c>
      <c r="D27" s="34">
        <v>301.93</v>
      </c>
      <c r="E27" s="35">
        <f t="shared" si="1"/>
        <v>149.11743147927857</v>
      </c>
      <c r="F27" s="26"/>
    </row>
    <row r="28" spans="1:6">
      <c r="A28" s="32" t="s">
        <v>52</v>
      </c>
      <c r="B28" s="33">
        <v>111611.63</v>
      </c>
      <c r="C28" s="33">
        <v>82160.62</v>
      </c>
      <c r="D28" s="34">
        <v>64374.080000000002</v>
      </c>
      <c r="E28" s="35">
        <f t="shared" si="1"/>
        <v>73.612955925829581</v>
      </c>
      <c r="F28" s="26"/>
    </row>
    <row r="29" spans="1:6">
      <c r="A29" s="32" t="s">
        <v>54</v>
      </c>
      <c r="B29" s="33">
        <v>57200.28</v>
      </c>
      <c r="C29" s="33">
        <v>49560.29</v>
      </c>
      <c r="D29" s="34">
        <v>22096.21</v>
      </c>
      <c r="E29" s="35">
        <f t="shared" si="1"/>
        <v>86.643439507638774</v>
      </c>
      <c r="F29" s="26"/>
    </row>
    <row r="30" spans="1:6">
      <c r="A30" s="32" t="s">
        <v>48</v>
      </c>
      <c r="B30" s="33">
        <v>25614.77</v>
      </c>
      <c r="C30" s="33">
        <v>21357</v>
      </c>
      <c r="D30" s="34">
        <v>11063.22</v>
      </c>
      <c r="E30" s="35">
        <f t="shared" si="1"/>
        <v>83.377676239138594</v>
      </c>
      <c r="F30" s="26"/>
    </row>
    <row r="31" spans="1:6">
      <c r="A31" s="32" t="s">
        <v>49</v>
      </c>
      <c r="B31" s="33">
        <v>14950.02</v>
      </c>
      <c r="C31" s="33">
        <v>12146.18</v>
      </c>
      <c r="D31" s="34">
        <v>10355.67</v>
      </c>
      <c r="E31" s="35">
        <f t="shared" si="1"/>
        <v>81.245242481280968</v>
      </c>
      <c r="F31" s="26"/>
    </row>
    <row r="32" spans="1:6">
      <c r="A32" s="32" t="s">
        <v>59</v>
      </c>
      <c r="B32" s="33">
        <v>-1005.17</v>
      </c>
      <c r="C32" s="33">
        <v>-1372.24</v>
      </c>
      <c r="D32" s="34">
        <v>12.34</v>
      </c>
      <c r="E32" s="35">
        <f t="shared" si="1"/>
        <v>136.51820090134009</v>
      </c>
      <c r="F32" s="26"/>
    </row>
    <row r="33" spans="1:6">
      <c r="A33" s="32" t="s">
        <v>47</v>
      </c>
      <c r="B33" s="33">
        <v>67549.440000000002</v>
      </c>
      <c r="C33" s="33">
        <v>58026.98</v>
      </c>
      <c r="D33" s="34">
        <v>32638.63</v>
      </c>
      <c r="E33" s="35">
        <f t="shared" si="1"/>
        <v>85.902977137930378</v>
      </c>
      <c r="F33" s="26"/>
    </row>
    <row r="34" spans="1:6">
      <c r="A34" s="32" t="s">
        <v>43</v>
      </c>
      <c r="B34" s="33">
        <v>0</v>
      </c>
      <c r="C34" s="33">
        <v>-15388.73</v>
      </c>
      <c r="D34" s="34">
        <v>6977.37</v>
      </c>
      <c r="E34" s="35"/>
      <c r="F34" s="26"/>
    </row>
    <row r="35" spans="1:6">
      <c r="A35" s="32" t="s">
        <v>50</v>
      </c>
      <c r="B35" s="33">
        <v>0</v>
      </c>
      <c r="C35" s="33">
        <v>759.32</v>
      </c>
      <c r="D35" s="34">
        <v>-2149.71</v>
      </c>
      <c r="E35" s="35"/>
      <c r="F35" s="26"/>
    </row>
    <row r="36" spans="1:6">
      <c r="A36" s="32" t="s">
        <v>53</v>
      </c>
      <c r="B36" s="33">
        <v>9731.5300000000007</v>
      </c>
      <c r="C36" s="33">
        <v>7357.73</v>
      </c>
      <c r="D36" s="34">
        <v>7388.38</v>
      </c>
      <c r="E36" s="35">
        <f>C36/B36*100</f>
        <v>75.607124470663905</v>
      </c>
      <c r="F36" s="26"/>
    </row>
    <row r="37" spans="1:6">
      <c r="A37" s="32" t="s">
        <v>42</v>
      </c>
      <c r="B37" s="33">
        <v>23868.97</v>
      </c>
      <c r="C37" s="33">
        <v>18328.09</v>
      </c>
      <c r="D37" s="34">
        <v>17743.439999999999</v>
      </c>
      <c r="E37" s="35">
        <f>C37/B37*100</f>
        <v>76.786262666549916</v>
      </c>
      <c r="F37" s="26"/>
    </row>
    <row r="38" spans="1:6">
      <c r="A38" s="32" t="s">
        <v>45</v>
      </c>
      <c r="B38" s="33">
        <v>24113.16</v>
      </c>
      <c r="C38" s="33">
        <v>15041.34</v>
      </c>
      <c r="D38" s="34">
        <v>18295.2</v>
      </c>
      <c r="E38" s="35">
        <f>C38/B38*100</f>
        <v>62.378137083650586</v>
      </c>
      <c r="F38" s="26"/>
    </row>
    <row r="39" spans="1:6">
      <c r="A39" s="32" t="s">
        <v>40</v>
      </c>
      <c r="B39" s="33">
        <v>0</v>
      </c>
      <c r="C39" s="33">
        <v>89529.54</v>
      </c>
      <c r="D39" s="34">
        <v>806257.29</v>
      </c>
      <c r="E39" s="35"/>
      <c r="F39" s="26"/>
    </row>
    <row r="40" spans="1:6">
      <c r="A40" s="32" t="s">
        <v>51</v>
      </c>
      <c r="B40" s="33">
        <v>80480.58</v>
      </c>
      <c r="C40" s="33">
        <v>69369.41</v>
      </c>
      <c r="D40" s="34">
        <v>39152.519999999997</v>
      </c>
      <c r="E40" s="35">
        <f>C40/B40*100</f>
        <v>86.193973751183208</v>
      </c>
      <c r="F40" s="26"/>
    </row>
    <row r="41" spans="1:6">
      <c r="A41" s="32" t="s">
        <v>44</v>
      </c>
      <c r="B41" s="33">
        <v>445861.98</v>
      </c>
      <c r="C41" s="33">
        <v>354090.98</v>
      </c>
      <c r="D41" s="34">
        <v>223262.99</v>
      </c>
      <c r="E41" s="35">
        <f>C41/B41*100</f>
        <v>79.417173000487722</v>
      </c>
      <c r="F41" s="26"/>
    </row>
    <row r="42" spans="1:6">
      <c r="A42" s="42" t="s">
        <v>60</v>
      </c>
      <c r="B42" s="42"/>
      <c r="C42" s="42"/>
      <c r="D42" s="42"/>
      <c r="E42" s="35"/>
      <c r="F42" s="26"/>
    </row>
    <row r="43" spans="1:6">
      <c r="A43" s="28" t="s">
        <v>34</v>
      </c>
      <c r="B43" s="28" t="s">
        <v>35</v>
      </c>
      <c r="C43" s="28" t="s">
        <v>36</v>
      </c>
      <c r="D43" s="29" t="s">
        <v>37</v>
      </c>
      <c r="E43" s="35"/>
      <c r="F43" s="26"/>
    </row>
    <row r="44" spans="1:6">
      <c r="A44" s="32" t="s">
        <v>61</v>
      </c>
      <c r="B44" s="33">
        <v>35456.300000000003</v>
      </c>
      <c r="C44" s="33">
        <v>22851.25</v>
      </c>
      <c r="D44" s="34">
        <v>12304.69</v>
      </c>
      <c r="E44" s="35">
        <f>C44/B44*100</f>
        <v>64.449054187831209</v>
      </c>
      <c r="F44" s="26"/>
    </row>
    <row r="45" spans="1:6">
      <c r="A45" s="36" t="s">
        <v>55</v>
      </c>
      <c r="B45" s="37">
        <v>996276.19</v>
      </c>
      <c r="C45" s="37">
        <v>861792.14</v>
      </c>
      <c r="D45" s="38">
        <v>1314059.02</v>
      </c>
      <c r="E45" s="39">
        <f>C45/B45*100</f>
        <v>86.501328512126747</v>
      </c>
      <c r="F45" s="26"/>
    </row>
    <row r="46" spans="1:6">
      <c r="A46" s="41" t="s">
        <v>62</v>
      </c>
      <c r="B46" s="41"/>
      <c r="C46" s="41"/>
      <c r="D46" s="41"/>
      <c r="E46" s="35"/>
      <c r="F46" s="26"/>
    </row>
    <row r="47" spans="1:6">
      <c r="A47" s="32" t="s">
        <v>42</v>
      </c>
      <c r="B47" s="33">
        <v>22306.53</v>
      </c>
      <c r="C47" s="33">
        <v>12950.47</v>
      </c>
      <c r="D47" s="34">
        <v>32884.870000000003</v>
      </c>
      <c r="E47" s="35">
        <f>C47/B47*100</f>
        <v>58.056855996876259</v>
      </c>
      <c r="F47" s="26"/>
    </row>
    <row r="48" spans="1:6">
      <c r="A48" s="32" t="s">
        <v>49</v>
      </c>
      <c r="B48" s="33">
        <v>13811.62</v>
      </c>
      <c r="C48" s="33">
        <v>8063.47</v>
      </c>
      <c r="D48" s="34">
        <v>20301.689999999999</v>
      </c>
      <c r="E48" s="35">
        <f>C48/B48*100</f>
        <v>58.381782875578679</v>
      </c>
      <c r="F48" s="26"/>
    </row>
    <row r="49" spans="1:6">
      <c r="A49" s="32" t="s">
        <v>45</v>
      </c>
      <c r="B49" s="33">
        <v>14999.76</v>
      </c>
      <c r="C49" s="33">
        <v>8620.5</v>
      </c>
      <c r="D49" s="34">
        <v>12772.52</v>
      </c>
      <c r="E49" s="35">
        <f>C49/B49*100</f>
        <v>57.47091953471255</v>
      </c>
      <c r="F49" s="26"/>
    </row>
    <row r="50" spans="1:6">
      <c r="A50" s="32" t="s">
        <v>52</v>
      </c>
      <c r="B50" s="33">
        <v>50954.16</v>
      </c>
      <c r="C50" s="33">
        <v>25215.31</v>
      </c>
      <c r="D50" s="34">
        <v>81289.399999999994</v>
      </c>
      <c r="E50" s="35">
        <f>C50/B50*100</f>
        <v>49.486263731950444</v>
      </c>
      <c r="F50" s="26"/>
    </row>
    <row r="51" spans="1:6">
      <c r="A51" s="32" t="s">
        <v>47</v>
      </c>
      <c r="B51" s="33">
        <v>21138.47</v>
      </c>
      <c r="C51" s="33">
        <v>10126.92</v>
      </c>
      <c r="D51" s="34">
        <v>20238.509999999998</v>
      </c>
      <c r="E51" s="35">
        <f>C51/B51*100</f>
        <v>47.907535408191791</v>
      </c>
      <c r="F51" s="26"/>
    </row>
    <row r="52" spans="1:6">
      <c r="A52" s="32" t="s">
        <v>43</v>
      </c>
      <c r="B52" s="33">
        <v>0</v>
      </c>
      <c r="C52" s="33">
        <v>-302.54000000000002</v>
      </c>
      <c r="D52" s="34">
        <v>5260.81</v>
      </c>
      <c r="E52" s="35"/>
      <c r="F52" s="26"/>
    </row>
    <row r="53" spans="1:6">
      <c r="A53" s="32" t="s">
        <v>41</v>
      </c>
      <c r="B53" s="33">
        <v>26411.47</v>
      </c>
      <c r="C53" s="33">
        <v>12684.79</v>
      </c>
      <c r="D53" s="34">
        <v>25396.83</v>
      </c>
      <c r="E53" s="35">
        <f>C53/B53*100</f>
        <v>48.027580441376415</v>
      </c>
      <c r="F53" s="26"/>
    </row>
    <row r="54" spans="1:6">
      <c r="A54" s="32" t="s">
        <v>40</v>
      </c>
      <c r="B54" s="33">
        <v>0</v>
      </c>
      <c r="C54" s="33">
        <v>65502.33</v>
      </c>
      <c r="D54" s="34">
        <v>755207.39</v>
      </c>
      <c r="E54" s="35"/>
      <c r="F54" s="26"/>
    </row>
    <row r="55" spans="1:6">
      <c r="A55" s="32" t="s">
        <v>46</v>
      </c>
      <c r="B55" s="33">
        <v>1096.73</v>
      </c>
      <c r="C55" s="33">
        <v>454.55</v>
      </c>
      <c r="D55" s="34">
        <v>1304.1099999999999</v>
      </c>
      <c r="E55" s="35">
        <f t="shared" ref="E55:E60" si="2">C55/B55*100</f>
        <v>41.445934733252486</v>
      </c>
      <c r="F55" s="26"/>
    </row>
    <row r="56" spans="1:6">
      <c r="A56" s="32" t="s">
        <v>51</v>
      </c>
      <c r="B56" s="33">
        <v>25185.3</v>
      </c>
      <c r="C56" s="33">
        <v>12115.85</v>
      </c>
      <c r="D56" s="34">
        <v>24313.06</v>
      </c>
      <c r="E56" s="35">
        <f t="shared" si="2"/>
        <v>48.10683216002986</v>
      </c>
      <c r="F56" s="26"/>
    </row>
    <row r="57" spans="1:6">
      <c r="A57" s="32" t="s">
        <v>53</v>
      </c>
      <c r="B57" s="33">
        <v>9216.1200000000008</v>
      </c>
      <c r="C57" s="33">
        <v>775.76</v>
      </c>
      <c r="D57" s="34">
        <v>17637.64</v>
      </c>
      <c r="E57" s="35">
        <f t="shared" si="2"/>
        <v>8.4174251203326342</v>
      </c>
      <c r="F57" s="26"/>
    </row>
    <row r="58" spans="1:6">
      <c r="A58" s="32" t="s">
        <v>48</v>
      </c>
      <c r="B58" s="33">
        <v>6837.11</v>
      </c>
      <c r="C58" s="33">
        <v>3930.9</v>
      </c>
      <c r="D58" s="34">
        <v>9828</v>
      </c>
      <c r="E58" s="35">
        <f t="shared" si="2"/>
        <v>57.493590127992675</v>
      </c>
      <c r="F58" s="26"/>
    </row>
    <row r="59" spans="1:6">
      <c r="A59" s="32" t="s">
        <v>44</v>
      </c>
      <c r="B59" s="33">
        <v>139525.74</v>
      </c>
      <c r="C59" s="33">
        <v>64939.49</v>
      </c>
      <c r="D59" s="34">
        <v>142032.72</v>
      </c>
      <c r="E59" s="35">
        <f t="shared" si="2"/>
        <v>46.543017797289593</v>
      </c>
      <c r="F59" s="26"/>
    </row>
    <row r="60" spans="1:6">
      <c r="A60" s="32" t="s">
        <v>54</v>
      </c>
      <c r="B60" s="33">
        <v>10446</v>
      </c>
      <c r="C60" s="33">
        <v>3271.82</v>
      </c>
      <c r="D60" s="34">
        <v>13318.04</v>
      </c>
      <c r="E60" s="35">
        <f t="shared" si="2"/>
        <v>31.321271300019148</v>
      </c>
      <c r="F60" s="26"/>
    </row>
    <row r="61" spans="1:6">
      <c r="A61" s="32" t="s">
        <v>50</v>
      </c>
      <c r="B61" s="33">
        <v>0</v>
      </c>
      <c r="C61" s="33">
        <v>65.78</v>
      </c>
      <c r="D61" s="34">
        <v>-727.29</v>
      </c>
      <c r="E61" s="35"/>
      <c r="F61" s="26"/>
    </row>
    <row r="62" spans="1:6">
      <c r="A62" s="36" t="s">
        <v>55</v>
      </c>
      <c r="B62" s="37">
        <v>341929.01</v>
      </c>
      <c r="C62" s="37">
        <v>228415.4</v>
      </c>
      <c r="D62" s="38">
        <v>1161058.3</v>
      </c>
      <c r="E62" s="39">
        <f>C62/B62*100</f>
        <v>66.801994952110093</v>
      </c>
      <c r="F62" s="26"/>
    </row>
    <row r="63" spans="1:6">
      <c r="A63" s="41" t="s">
        <v>63</v>
      </c>
      <c r="B63" s="41"/>
      <c r="C63" s="41"/>
      <c r="D63" s="41"/>
      <c r="E63" s="35"/>
      <c r="F63" s="26"/>
    </row>
    <row r="64" spans="1:6">
      <c r="A64" s="32" t="s">
        <v>48</v>
      </c>
      <c r="B64" s="33">
        <v>0</v>
      </c>
      <c r="C64" s="33">
        <v>0</v>
      </c>
      <c r="D64" s="34">
        <v>233</v>
      </c>
      <c r="E64" s="35"/>
      <c r="F64" s="26"/>
    </row>
    <row r="65" spans="1:6">
      <c r="A65" s="32" t="s">
        <v>44</v>
      </c>
      <c r="B65" s="33">
        <v>0</v>
      </c>
      <c r="C65" s="33">
        <v>0</v>
      </c>
      <c r="D65" s="34">
        <v>1665.41</v>
      </c>
      <c r="E65" s="35"/>
      <c r="F65" s="26"/>
    </row>
    <row r="66" spans="1:6">
      <c r="A66" s="32" t="s">
        <v>40</v>
      </c>
      <c r="B66" s="33">
        <v>0</v>
      </c>
      <c r="C66" s="33">
        <v>0</v>
      </c>
      <c r="D66" s="34">
        <v>90830.33</v>
      </c>
      <c r="E66" s="35"/>
      <c r="F66" s="26"/>
    </row>
    <row r="67" spans="1:6">
      <c r="A67" s="32" t="s">
        <v>43</v>
      </c>
      <c r="B67" s="33">
        <v>0</v>
      </c>
      <c r="C67" s="33">
        <v>0</v>
      </c>
      <c r="D67" s="34">
        <v>-1886.28</v>
      </c>
      <c r="E67" s="35"/>
      <c r="F67" s="26"/>
    </row>
    <row r="68" spans="1:6">
      <c r="A68" s="32" t="s">
        <v>53</v>
      </c>
      <c r="B68" s="33">
        <v>0</v>
      </c>
      <c r="C68" s="33">
        <v>0</v>
      </c>
      <c r="D68" s="34">
        <v>347.65</v>
      </c>
      <c r="E68" s="35"/>
      <c r="F68" s="26"/>
    </row>
    <row r="69" spans="1:6">
      <c r="A69" s="32" t="s">
        <v>46</v>
      </c>
      <c r="B69" s="33">
        <v>0</v>
      </c>
      <c r="C69" s="33">
        <v>0</v>
      </c>
      <c r="D69" s="34">
        <v>32.619999999999997</v>
      </c>
      <c r="E69" s="35"/>
      <c r="F69" s="26"/>
    </row>
    <row r="70" spans="1:6">
      <c r="A70" s="32" t="s">
        <v>54</v>
      </c>
      <c r="B70" s="33">
        <v>0</v>
      </c>
      <c r="C70" s="33">
        <v>0</v>
      </c>
      <c r="D70" s="34">
        <v>327.23</v>
      </c>
      <c r="E70" s="35"/>
      <c r="F70" s="26"/>
    </row>
    <row r="71" spans="1:6">
      <c r="A71" s="32" t="s">
        <v>52</v>
      </c>
      <c r="B71" s="33">
        <v>0</v>
      </c>
      <c r="C71" s="33">
        <v>0</v>
      </c>
      <c r="D71" s="34">
        <v>1985.1</v>
      </c>
      <c r="E71" s="35"/>
      <c r="F71" s="26"/>
    </row>
    <row r="72" spans="1:6">
      <c r="A72" s="32" t="s">
        <v>51</v>
      </c>
      <c r="B72" s="33">
        <v>0</v>
      </c>
      <c r="C72" s="33">
        <v>0</v>
      </c>
      <c r="D72" s="34">
        <v>998.46</v>
      </c>
      <c r="E72" s="35"/>
      <c r="F72" s="26"/>
    </row>
    <row r="73" spans="1:6">
      <c r="A73" s="32" t="s">
        <v>42</v>
      </c>
      <c r="B73" s="33">
        <v>0</v>
      </c>
      <c r="C73" s="33">
        <v>0</v>
      </c>
      <c r="D73" s="34">
        <v>832.2</v>
      </c>
      <c r="E73" s="35"/>
      <c r="F73" s="26"/>
    </row>
    <row r="74" spans="1:6">
      <c r="A74" s="32" t="s">
        <v>41</v>
      </c>
      <c r="B74" s="33">
        <v>0</v>
      </c>
      <c r="C74" s="33">
        <v>0</v>
      </c>
      <c r="D74" s="34">
        <v>1015.23</v>
      </c>
      <c r="E74" s="35"/>
      <c r="F74" s="26"/>
    </row>
    <row r="75" spans="1:6">
      <c r="A75" s="32" t="s">
        <v>47</v>
      </c>
      <c r="B75" s="33">
        <v>0</v>
      </c>
      <c r="C75" s="33">
        <v>0</v>
      </c>
      <c r="D75" s="34">
        <v>781.74</v>
      </c>
      <c r="E75" s="35"/>
      <c r="F75" s="26"/>
    </row>
    <row r="76" spans="1:6">
      <c r="A76" s="32" t="s">
        <v>49</v>
      </c>
      <c r="B76" s="33">
        <v>0</v>
      </c>
      <c r="C76" s="33">
        <v>0</v>
      </c>
      <c r="D76" s="34">
        <v>521</v>
      </c>
      <c r="E76" s="35"/>
      <c r="F76" s="26"/>
    </row>
    <row r="77" spans="1:6">
      <c r="A77" s="36" t="s">
        <v>55</v>
      </c>
      <c r="B77" s="37">
        <v>0</v>
      </c>
      <c r="C77" s="37">
        <v>0</v>
      </c>
      <c r="D77" s="38">
        <v>97683.69</v>
      </c>
      <c r="E77" s="39"/>
      <c r="F77" s="26"/>
    </row>
    <row r="78" spans="1:6">
      <c r="A78" s="41" t="s">
        <v>64</v>
      </c>
      <c r="B78" s="41"/>
      <c r="C78" s="41"/>
      <c r="D78" s="41"/>
      <c r="E78" s="35"/>
      <c r="F78" s="26"/>
    </row>
    <row r="79" spans="1:6">
      <c r="A79" s="32" t="s">
        <v>52</v>
      </c>
      <c r="B79" s="33">
        <v>66313.73</v>
      </c>
      <c r="C79" s="33">
        <v>50601.36</v>
      </c>
      <c r="D79" s="34">
        <v>32540.080000000002</v>
      </c>
      <c r="E79" s="35">
        <f>C79/B79*100</f>
        <v>76.306007820703201</v>
      </c>
      <c r="F79" s="26"/>
    </row>
    <row r="80" spans="1:6">
      <c r="A80" s="32" t="s">
        <v>57</v>
      </c>
      <c r="B80" s="33">
        <v>8498.6</v>
      </c>
      <c r="C80" s="33">
        <v>1635</v>
      </c>
      <c r="D80" s="34">
        <v>1170.5999999999999</v>
      </c>
      <c r="E80" s="35">
        <f>C80/B80*100</f>
        <v>19.238462805638576</v>
      </c>
      <c r="F80" s="26"/>
    </row>
    <row r="81" spans="1:8">
      <c r="A81" s="32" t="s">
        <v>48</v>
      </c>
      <c r="B81" s="33">
        <v>13497.42</v>
      </c>
      <c r="C81" s="33">
        <v>10691.21</v>
      </c>
      <c r="D81" s="34">
        <v>6231.91</v>
      </c>
      <c r="E81" s="35">
        <f>C81/B81*100</f>
        <v>79.209285922791167</v>
      </c>
      <c r="F81" s="26"/>
    </row>
    <row r="82" spans="1:8">
      <c r="A82" s="32" t="s">
        <v>40</v>
      </c>
      <c r="B82" s="33">
        <v>0</v>
      </c>
      <c r="C82" s="33">
        <v>13864.45</v>
      </c>
      <c r="D82" s="34">
        <v>368960.09</v>
      </c>
      <c r="E82" s="35"/>
      <c r="F82" s="26"/>
    </row>
    <row r="83" spans="1:8">
      <c r="A83" s="32" t="s">
        <v>53</v>
      </c>
      <c r="B83" s="33">
        <v>11934.37</v>
      </c>
      <c r="C83" s="33">
        <v>9063.61</v>
      </c>
      <c r="D83" s="34">
        <v>5846.53</v>
      </c>
      <c r="E83" s="35">
        <f>C83/B83*100</f>
        <v>75.945441611077925</v>
      </c>
      <c r="F83" s="26"/>
    </row>
    <row r="84" spans="1:8">
      <c r="A84" s="32" t="s">
        <v>46</v>
      </c>
      <c r="B84" s="33">
        <v>2143.1999999999998</v>
      </c>
      <c r="C84" s="33">
        <v>1659.7</v>
      </c>
      <c r="D84" s="34">
        <v>973.65</v>
      </c>
      <c r="E84" s="35">
        <f>C84/B84*100</f>
        <v>77.440276222471084</v>
      </c>
      <c r="F84" s="26"/>
    </row>
    <row r="85" spans="1:8">
      <c r="A85" s="32" t="s">
        <v>54</v>
      </c>
      <c r="B85" s="33">
        <v>51760.33</v>
      </c>
      <c r="C85" s="33">
        <v>46661.81</v>
      </c>
      <c r="D85" s="34">
        <v>12582.49</v>
      </c>
      <c r="E85" s="35">
        <f>C85/B85*100</f>
        <v>90.149753682018627</v>
      </c>
      <c r="F85" s="26"/>
    </row>
    <row r="86" spans="1:8">
      <c r="A86" s="32" t="s">
        <v>50</v>
      </c>
      <c r="B86" s="33">
        <v>0</v>
      </c>
      <c r="C86" s="33">
        <v>25823.23</v>
      </c>
      <c r="D86" s="34">
        <v>-26684.04</v>
      </c>
      <c r="E86" s="35"/>
      <c r="F86" s="26"/>
    </row>
    <row r="87" spans="1:8">
      <c r="A87" s="32" t="s">
        <v>47</v>
      </c>
      <c r="B87" s="33">
        <v>48427.8</v>
      </c>
      <c r="C87" s="33">
        <v>77761.52</v>
      </c>
      <c r="D87" s="34">
        <v>-11086.35</v>
      </c>
      <c r="E87" s="35">
        <f t="shared" ref="E87:E92" si="3">C87/B87*100</f>
        <v>160.5720681096395</v>
      </c>
      <c r="F87" s="26"/>
    </row>
    <row r="88" spans="1:8">
      <c r="A88" s="32" t="s">
        <v>51</v>
      </c>
      <c r="B88" s="33">
        <v>57698.879999999997</v>
      </c>
      <c r="C88" s="33">
        <v>87912.13</v>
      </c>
      <c r="D88" s="34">
        <v>-8292.2999999999993</v>
      </c>
      <c r="E88" s="35">
        <f t="shared" si="3"/>
        <v>152.36366806426747</v>
      </c>
      <c r="F88" s="26"/>
    </row>
    <row r="89" spans="1:8">
      <c r="A89" s="32" t="s">
        <v>45</v>
      </c>
      <c r="B89" s="33">
        <v>6535.55</v>
      </c>
      <c r="C89" s="33">
        <v>990.41</v>
      </c>
      <c r="D89" s="34">
        <v>11502.09</v>
      </c>
      <c r="E89" s="35">
        <f t="shared" si="3"/>
        <v>15.154195132773829</v>
      </c>
      <c r="F89" s="26"/>
    </row>
    <row r="90" spans="1:8">
      <c r="A90" s="32" t="s">
        <v>49</v>
      </c>
      <c r="B90" s="33">
        <v>13433.93</v>
      </c>
      <c r="C90" s="33">
        <v>15944.35</v>
      </c>
      <c r="D90" s="34">
        <v>4954.01</v>
      </c>
      <c r="E90" s="35">
        <f t="shared" si="3"/>
        <v>118.68716004921866</v>
      </c>
      <c r="F90" s="26"/>
    </row>
    <row r="91" spans="1:8">
      <c r="A91" s="32" t="s">
        <v>41</v>
      </c>
      <c r="B91" s="33">
        <v>60508.38</v>
      </c>
      <c r="C91" s="33">
        <v>91054.399999999994</v>
      </c>
      <c r="D91" s="34">
        <v>-7513.19</v>
      </c>
      <c r="E91" s="35">
        <f t="shared" si="3"/>
        <v>150.48229683227348</v>
      </c>
      <c r="F91" s="26"/>
    </row>
    <row r="92" spans="1:8">
      <c r="A92" s="32" t="s">
        <v>44</v>
      </c>
      <c r="B92" s="33">
        <v>319651.14</v>
      </c>
      <c r="C92" s="33">
        <v>257837.12</v>
      </c>
      <c r="D92" s="34">
        <v>132227.54</v>
      </c>
      <c r="E92" s="35">
        <f t="shared" si="3"/>
        <v>80.662036744183041</v>
      </c>
      <c r="F92" s="26"/>
    </row>
    <row r="93" spans="1:8">
      <c r="A93" s="32" t="s">
        <v>43</v>
      </c>
      <c r="B93" s="33">
        <v>0</v>
      </c>
      <c r="C93" s="33">
        <v>-148396.49</v>
      </c>
      <c r="D93" s="34">
        <v>2539.79</v>
      </c>
      <c r="E93" s="35"/>
      <c r="F93" s="26"/>
    </row>
    <row r="94" spans="1:8">
      <c r="A94" s="32" t="s">
        <v>42</v>
      </c>
      <c r="B94" s="33">
        <v>24521.05</v>
      </c>
      <c r="C94" s="33">
        <v>23925.03</v>
      </c>
      <c r="D94" s="34">
        <v>10702.5</v>
      </c>
      <c r="E94" s="35">
        <f>C94/B94*100</f>
        <v>97.5693536777585</v>
      </c>
      <c r="F94" s="26"/>
    </row>
    <row r="95" spans="1:8">
      <c r="A95" s="36" t="s">
        <v>55</v>
      </c>
      <c r="B95" s="37">
        <v>684924.38</v>
      </c>
      <c r="C95" s="37">
        <v>567028.84</v>
      </c>
      <c r="D95" s="38">
        <v>536655.4</v>
      </c>
      <c r="E95" s="39">
        <f>C95/B95*100</f>
        <v>82.787072056042149</v>
      </c>
      <c r="F95" s="26"/>
    </row>
    <row r="96" spans="1:8">
      <c r="A96" s="41" t="s">
        <v>65</v>
      </c>
      <c r="B96" s="41"/>
      <c r="C96" s="41"/>
      <c r="D96" s="41"/>
      <c r="E96" s="35"/>
      <c r="F96" s="26"/>
      <c r="H96" t="s">
        <v>89</v>
      </c>
    </row>
    <row r="97" spans="1:6">
      <c r="A97" s="32" t="s">
        <v>58</v>
      </c>
      <c r="B97" s="33">
        <v>-7938.31</v>
      </c>
      <c r="C97" s="33">
        <v>-7745.2</v>
      </c>
      <c r="D97" s="34">
        <v>105.05</v>
      </c>
      <c r="E97" s="35">
        <f t="shared" ref="E97:E103" si="4">C97/B97*100</f>
        <v>97.567366353795705</v>
      </c>
      <c r="F97" s="26"/>
    </row>
    <row r="98" spans="1:6">
      <c r="A98" s="32" t="s">
        <v>52</v>
      </c>
      <c r="B98" s="33">
        <v>68795.649999999994</v>
      </c>
      <c r="C98" s="33">
        <v>82691.87</v>
      </c>
      <c r="D98" s="34">
        <v>-2399.7199999999998</v>
      </c>
      <c r="E98" s="35">
        <f t="shared" si="4"/>
        <v>120.19927132020702</v>
      </c>
      <c r="F98" s="26"/>
    </row>
    <row r="99" spans="1:6">
      <c r="A99" s="32" t="s">
        <v>42</v>
      </c>
      <c r="B99" s="33">
        <v>18654.77</v>
      </c>
      <c r="C99" s="33">
        <v>20755.080000000002</v>
      </c>
      <c r="D99" s="34">
        <v>1737.56</v>
      </c>
      <c r="E99" s="35">
        <f t="shared" si="4"/>
        <v>111.25883621186432</v>
      </c>
      <c r="F99" s="26"/>
    </row>
    <row r="100" spans="1:6">
      <c r="A100" s="32" t="s">
        <v>45</v>
      </c>
      <c r="B100" s="33">
        <v>7390.32</v>
      </c>
      <c r="C100" s="33">
        <v>7362.2</v>
      </c>
      <c r="D100" s="34">
        <v>718.56</v>
      </c>
      <c r="E100" s="35">
        <f t="shared" si="4"/>
        <v>99.619502267831436</v>
      </c>
      <c r="F100" s="26"/>
    </row>
    <row r="101" spans="1:6">
      <c r="A101" s="32" t="s">
        <v>46</v>
      </c>
      <c r="B101" s="33">
        <v>4041.54</v>
      </c>
      <c r="C101" s="33">
        <v>4290.4399999999996</v>
      </c>
      <c r="D101" s="34">
        <v>359.43</v>
      </c>
      <c r="E101" s="35">
        <f t="shared" si="4"/>
        <v>106.15854352548779</v>
      </c>
      <c r="F101" s="26"/>
    </row>
    <row r="102" spans="1:6">
      <c r="A102" s="32" t="s">
        <v>57</v>
      </c>
      <c r="B102" s="33">
        <v>4410.8</v>
      </c>
      <c r="C102" s="33">
        <v>549.4</v>
      </c>
      <c r="D102" s="34">
        <v>623.20000000000005</v>
      </c>
      <c r="E102" s="35">
        <f t="shared" si="4"/>
        <v>12.455790332819443</v>
      </c>
      <c r="F102" s="26"/>
    </row>
    <row r="103" spans="1:6">
      <c r="A103" s="32" t="s">
        <v>44</v>
      </c>
      <c r="B103" s="33">
        <v>215066.76</v>
      </c>
      <c r="C103" s="33">
        <v>222558.38</v>
      </c>
      <c r="D103" s="34">
        <v>20218.5</v>
      </c>
      <c r="E103" s="35">
        <f t="shared" si="4"/>
        <v>103.48339278464044</v>
      </c>
      <c r="F103" s="26"/>
    </row>
    <row r="104" spans="1:6">
      <c r="A104" s="32" t="s">
        <v>43</v>
      </c>
      <c r="B104" s="33">
        <v>0</v>
      </c>
      <c r="C104" s="33">
        <v>-21577.3</v>
      </c>
      <c r="D104" s="34">
        <v>0</v>
      </c>
      <c r="E104" s="35"/>
      <c r="F104" s="26"/>
    </row>
    <row r="105" spans="1:6">
      <c r="A105" s="32" t="s">
        <v>41</v>
      </c>
      <c r="B105" s="33">
        <v>40711.08</v>
      </c>
      <c r="C105" s="33">
        <v>51269.81</v>
      </c>
      <c r="D105" s="34">
        <v>3594.01</v>
      </c>
      <c r="E105" s="35">
        <f>C105/B105*100</f>
        <v>125.93576490724392</v>
      </c>
      <c r="F105" s="26"/>
    </row>
    <row r="106" spans="1:6">
      <c r="A106" s="32" t="s">
        <v>50</v>
      </c>
      <c r="B106" s="33">
        <v>0</v>
      </c>
      <c r="C106" s="33">
        <v>514.78</v>
      </c>
      <c r="D106" s="34">
        <v>-1173.55</v>
      </c>
      <c r="E106" s="35"/>
      <c r="F106" s="26"/>
    </row>
    <row r="107" spans="1:6">
      <c r="A107" s="32" t="s">
        <v>48</v>
      </c>
      <c r="B107" s="33">
        <v>25450.68</v>
      </c>
      <c r="C107" s="33">
        <v>27017.919999999998</v>
      </c>
      <c r="D107" s="34">
        <v>2295.23</v>
      </c>
      <c r="E107" s="35">
        <f>C107/B107*100</f>
        <v>106.1579494143182</v>
      </c>
      <c r="F107" s="26"/>
    </row>
    <row r="108" spans="1:6">
      <c r="A108" s="32" t="s">
        <v>51</v>
      </c>
      <c r="B108" s="33">
        <v>38820.660000000003</v>
      </c>
      <c r="C108" s="33">
        <v>48984.89</v>
      </c>
      <c r="D108" s="34">
        <v>3426.76</v>
      </c>
      <c r="E108" s="35">
        <f>C108/B108*100</f>
        <v>126.18252755105142</v>
      </c>
      <c r="F108" s="26"/>
    </row>
    <row r="109" spans="1:6">
      <c r="A109" s="32" t="s">
        <v>47</v>
      </c>
      <c r="B109" s="33">
        <v>32583.24</v>
      </c>
      <c r="C109" s="33">
        <v>40923.22</v>
      </c>
      <c r="D109" s="34">
        <v>2874.92</v>
      </c>
      <c r="E109" s="35">
        <f>C109/B109*100</f>
        <v>125.5959198655505</v>
      </c>
      <c r="F109" s="26"/>
    </row>
    <row r="110" spans="1:6">
      <c r="A110" s="32" t="s">
        <v>66</v>
      </c>
      <c r="B110" s="33">
        <v>0</v>
      </c>
      <c r="C110" s="33">
        <v>154.82</v>
      </c>
      <c r="D110" s="34">
        <v>0</v>
      </c>
      <c r="E110" s="35"/>
      <c r="F110" s="26"/>
    </row>
    <row r="111" spans="1:6">
      <c r="A111" s="32" t="s">
        <v>53</v>
      </c>
      <c r="B111" s="33">
        <v>7525.52</v>
      </c>
      <c r="C111" s="33">
        <v>7877.81</v>
      </c>
      <c r="D111" s="34">
        <v>670.49</v>
      </c>
      <c r="E111" s="35">
        <f>C111/B111*100</f>
        <v>104.68127119454869</v>
      </c>
      <c r="F111" s="26"/>
    </row>
    <row r="112" spans="1:6">
      <c r="A112" s="32" t="s">
        <v>49</v>
      </c>
      <c r="B112" s="33">
        <v>11805.54</v>
      </c>
      <c r="C112" s="33">
        <v>13641.68</v>
      </c>
      <c r="D112" s="34">
        <v>904.78</v>
      </c>
      <c r="E112" s="35">
        <f>C112/B112*100</f>
        <v>115.55320637598957</v>
      </c>
      <c r="F112" s="26"/>
    </row>
    <row r="113" spans="1:6">
      <c r="A113" s="32" t="s">
        <v>40</v>
      </c>
      <c r="B113" s="33">
        <v>0</v>
      </c>
      <c r="C113" s="33">
        <v>18422.64</v>
      </c>
      <c r="D113" s="34">
        <v>0</v>
      </c>
      <c r="E113" s="35"/>
      <c r="F113" s="26"/>
    </row>
    <row r="114" spans="1:6">
      <c r="A114" s="32" t="s">
        <v>59</v>
      </c>
      <c r="B114" s="33">
        <v>-55.48</v>
      </c>
      <c r="C114" s="33">
        <v>-31.58</v>
      </c>
      <c r="D114" s="34">
        <v>11.72</v>
      </c>
      <c r="E114" s="35">
        <f>C114/B114*100</f>
        <v>56.92141312184571</v>
      </c>
      <c r="F114" s="26"/>
    </row>
    <row r="115" spans="1:6">
      <c r="A115" s="32" t="s">
        <v>54</v>
      </c>
      <c r="B115" s="33">
        <v>31832.16</v>
      </c>
      <c r="C115" s="33">
        <v>33482.97</v>
      </c>
      <c r="D115" s="34">
        <v>2760.77</v>
      </c>
      <c r="E115" s="35">
        <f>C115/B115*100</f>
        <v>105.18598172414313</v>
      </c>
      <c r="F115" s="26"/>
    </row>
    <row r="116" spans="1:6">
      <c r="A116" s="32" t="s">
        <v>61</v>
      </c>
      <c r="B116" s="33">
        <v>0</v>
      </c>
      <c r="C116" s="33">
        <v>1866.32</v>
      </c>
      <c r="D116" s="34">
        <v>-166.25</v>
      </c>
      <c r="E116" s="35"/>
      <c r="F116" s="26"/>
    </row>
    <row r="117" spans="1:6">
      <c r="A117" s="36" t="s">
        <v>55</v>
      </c>
      <c r="B117" s="37">
        <v>499094.93</v>
      </c>
      <c r="C117" s="37">
        <v>553010.15</v>
      </c>
      <c r="D117" s="38">
        <v>36561.46</v>
      </c>
      <c r="E117" s="39">
        <f>C117/B117*100</f>
        <v>110.80259821513314</v>
      </c>
      <c r="F117" s="26"/>
    </row>
    <row r="118" spans="1:6">
      <c r="A118" s="41" t="s">
        <v>67</v>
      </c>
      <c r="B118" s="41"/>
      <c r="C118" s="41"/>
      <c r="D118" s="41"/>
      <c r="E118" s="35"/>
      <c r="F118" s="26"/>
    </row>
    <row r="119" spans="1:6">
      <c r="A119" s="32" t="s">
        <v>50</v>
      </c>
      <c r="B119" s="33">
        <v>0</v>
      </c>
      <c r="C119" s="33">
        <v>1560.34</v>
      </c>
      <c r="D119" s="34">
        <v>-3510.86</v>
      </c>
      <c r="E119" s="35"/>
      <c r="F119" s="26"/>
    </row>
    <row r="120" spans="1:6">
      <c r="A120" s="32" t="s">
        <v>57</v>
      </c>
      <c r="B120" s="33">
        <v>17384.599999999999</v>
      </c>
      <c r="C120" s="33">
        <v>1176</v>
      </c>
      <c r="D120" s="34">
        <v>2370.1999999999998</v>
      </c>
      <c r="E120" s="35">
        <f>C120/B120*100</f>
        <v>6.76460775629005</v>
      </c>
      <c r="F120" s="26"/>
    </row>
    <row r="121" spans="1:6">
      <c r="A121" s="32" t="s">
        <v>68</v>
      </c>
      <c r="B121" s="33">
        <v>311076.49</v>
      </c>
      <c r="C121" s="33">
        <v>294624.61</v>
      </c>
      <c r="D121" s="34">
        <v>87801.82</v>
      </c>
      <c r="E121" s="35">
        <f>C121/B121*100</f>
        <v>94.711307177215474</v>
      </c>
      <c r="F121" s="26"/>
    </row>
    <row r="122" spans="1:6">
      <c r="A122" s="32" t="s">
        <v>40</v>
      </c>
      <c r="B122" s="33">
        <v>0</v>
      </c>
      <c r="C122" s="33">
        <v>167226.04</v>
      </c>
      <c r="D122" s="34">
        <v>383812.28</v>
      </c>
      <c r="E122" s="35"/>
      <c r="F122" s="26"/>
    </row>
    <row r="123" spans="1:6">
      <c r="A123" s="32" t="s">
        <v>52</v>
      </c>
      <c r="B123" s="33">
        <v>271648.11</v>
      </c>
      <c r="C123" s="33">
        <v>237010.96</v>
      </c>
      <c r="D123" s="34">
        <v>101502.8</v>
      </c>
      <c r="E123" s="35">
        <f t="shared" ref="E123:E132" si="5">C123/B123*100</f>
        <v>87.249257872620575</v>
      </c>
      <c r="F123" s="26"/>
    </row>
    <row r="124" spans="1:6">
      <c r="A124" s="32" t="s">
        <v>41</v>
      </c>
      <c r="B124" s="33">
        <v>129007.98</v>
      </c>
      <c r="C124" s="33">
        <v>136416.48000000001</v>
      </c>
      <c r="D124" s="34">
        <v>32624.47</v>
      </c>
      <c r="E124" s="35">
        <f t="shared" si="5"/>
        <v>105.74266801169976</v>
      </c>
      <c r="F124" s="26"/>
    </row>
    <row r="125" spans="1:6">
      <c r="A125" s="32" t="s">
        <v>54</v>
      </c>
      <c r="B125" s="33">
        <v>58335.72</v>
      </c>
      <c r="C125" s="33">
        <v>54345.99</v>
      </c>
      <c r="D125" s="34">
        <v>9158.43</v>
      </c>
      <c r="E125" s="35">
        <f t="shared" si="5"/>
        <v>93.160742680470904</v>
      </c>
      <c r="F125" s="26"/>
    </row>
    <row r="126" spans="1:6">
      <c r="A126" s="32" t="s">
        <v>46</v>
      </c>
      <c r="B126" s="33">
        <v>7958.16</v>
      </c>
      <c r="C126" s="33">
        <v>7174.96</v>
      </c>
      <c r="D126" s="34">
        <v>2037.46</v>
      </c>
      <c r="E126" s="35">
        <f t="shared" si="5"/>
        <v>90.158529107230819</v>
      </c>
      <c r="F126" s="26"/>
    </row>
    <row r="127" spans="1:6">
      <c r="A127" s="32" t="s">
        <v>51</v>
      </c>
      <c r="B127" s="33">
        <v>123017.59</v>
      </c>
      <c r="C127" s="33">
        <v>132178.92000000001</v>
      </c>
      <c r="D127" s="34">
        <v>31239.66</v>
      </c>
      <c r="E127" s="35">
        <f t="shared" si="5"/>
        <v>107.44717076639203</v>
      </c>
      <c r="F127" s="26"/>
    </row>
    <row r="128" spans="1:6">
      <c r="A128" s="32" t="s">
        <v>45</v>
      </c>
      <c r="B128" s="33">
        <v>65955.12</v>
      </c>
      <c r="C128" s="33">
        <v>56681.71</v>
      </c>
      <c r="D128" s="34">
        <v>22645.21</v>
      </c>
      <c r="E128" s="35">
        <f t="shared" si="5"/>
        <v>85.939817864026338</v>
      </c>
      <c r="F128" s="26"/>
    </row>
    <row r="129" spans="1:6">
      <c r="A129" s="32" t="s">
        <v>42</v>
      </c>
      <c r="B129" s="33">
        <v>69537.259999999995</v>
      </c>
      <c r="C129" s="33">
        <v>63933.73</v>
      </c>
      <c r="D129" s="34">
        <v>26725.27</v>
      </c>
      <c r="E129" s="35">
        <f t="shared" si="5"/>
        <v>91.941687089770298</v>
      </c>
      <c r="F129" s="26"/>
    </row>
    <row r="130" spans="1:6">
      <c r="A130" s="32" t="s">
        <v>48</v>
      </c>
      <c r="B130" s="33">
        <v>50123.97</v>
      </c>
      <c r="C130" s="33">
        <v>45394.51</v>
      </c>
      <c r="D130" s="34">
        <v>12986.58</v>
      </c>
      <c r="E130" s="35">
        <f t="shared" si="5"/>
        <v>90.564474442068331</v>
      </c>
      <c r="F130" s="26"/>
    </row>
    <row r="131" spans="1:6">
      <c r="A131" s="32" t="s">
        <v>47</v>
      </c>
      <c r="B131" s="33">
        <v>103251.77</v>
      </c>
      <c r="C131" s="33">
        <v>108921.26</v>
      </c>
      <c r="D131" s="34">
        <v>26067.56</v>
      </c>
      <c r="E131" s="35">
        <f t="shared" si="5"/>
        <v>105.49093734664305</v>
      </c>
      <c r="F131" s="26"/>
    </row>
    <row r="132" spans="1:6">
      <c r="A132" s="32" t="s">
        <v>53</v>
      </c>
      <c r="B132" s="33">
        <v>28775.98</v>
      </c>
      <c r="C132" s="33">
        <v>24017.24</v>
      </c>
      <c r="D132" s="34">
        <v>12483.24</v>
      </c>
      <c r="E132" s="35">
        <f t="shared" si="5"/>
        <v>83.462804742010533</v>
      </c>
      <c r="F132" s="26"/>
    </row>
    <row r="133" spans="1:6">
      <c r="A133" s="32" t="s">
        <v>43</v>
      </c>
      <c r="B133" s="33">
        <v>0</v>
      </c>
      <c r="C133" s="33">
        <v>-53672.86</v>
      </c>
      <c r="D133" s="34">
        <v>1960.75</v>
      </c>
      <c r="E133" s="35"/>
      <c r="F133" s="26"/>
    </row>
    <row r="134" spans="1:6">
      <c r="A134" s="32" t="s">
        <v>49</v>
      </c>
      <c r="B134" s="33">
        <v>43279.45</v>
      </c>
      <c r="C134" s="33">
        <v>42332.58</v>
      </c>
      <c r="D134" s="34">
        <v>14793.44</v>
      </c>
      <c r="E134" s="35">
        <f>C134/B134*100</f>
        <v>97.812194933161138</v>
      </c>
      <c r="F134" s="26"/>
    </row>
    <row r="135" spans="1:6">
      <c r="A135" s="32" t="s">
        <v>58</v>
      </c>
      <c r="B135" s="33">
        <v>4673.76</v>
      </c>
      <c r="C135" s="33">
        <v>-5387.74</v>
      </c>
      <c r="D135" s="34">
        <v>471.22</v>
      </c>
      <c r="E135" s="35">
        <f>C135/B135*100</f>
        <v>-115.2763513744822</v>
      </c>
      <c r="F135" s="26"/>
    </row>
    <row r="136" spans="1:6">
      <c r="A136" s="32" t="s">
        <v>59</v>
      </c>
      <c r="B136" s="33">
        <v>517.12</v>
      </c>
      <c r="C136" s="33">
        <v>-636.67999999999995</v>
      </c>
      <c r="D136" s="34">
        <v>54.63</v>
      </c>
      <c r="E136" s="35">
        <f>C136/B136*100</f>
        <v>-123.12035891089108</v>
      </c>
      <c r="F136" s="26"/>
    </row>
    <row r="137" spans="1:6">
      <c r="A137" s="36" t="s">
        <v>55</v>
      </c>
      <c r="B137" s="37">
        <v>1284543.08</v>
      </c>
      <c r="C137" s="37">
        <v>1313298.05</v>
      </c>
      <c r="D137" s="38">
        <v>765224.16</v>
      </c>
      <c r="E137" s="39">
        <f>C137/B137*100</f>
        <v>102.23853683443609</v>
      </c>
      <c r="F137" s="26"/>
    </row>
    <row r="138" spans="1:6">
      <c r="A138" s="41" t="s">
        <v>69</v>
      </c>
      <c r="B138" s="41"/>
      <c r="C138" s="41"/>
      <c r="D138" s="41"/>
      <c r="E138" s="35"/>
      <c r="F138" s="26"/>
    </row>
    <row r="139" spans="1:6">
      <c r="A139" s="32" t="s">
        <v>43</v>
      </c>
      <c r="B139" s="33">
        <v>0</v>
      </c>
      <c r="C139" s="33">
        <v>-64764.73</v>
      </c>
      <c r="D139" s="34">
        <v>4559.43</v>
      </c>
      <c r="E139" s="35"/>
      <c r="F139" s="26"/>
    </row>
    <row r="140" spans="1:6">
      <c r="A140" s="32" t="s">
        <v>47</v>
      </c>
      <c r="B140" s="33">
        <v>109812.78</v>
      </c>
      <c r="C140" s="33">
        <v>110408.95</v>
      </c>
      <c r="D140" s="34">
        <v>35906.46</v>
      </c>
      <c r="E140" s="35">
        <f t="shared" ref="E140:E146" si="6">C140/B140*100</f>
        <v>100.54289673752</v>
      </c>
      <c r="F140" s="26"/>
    </row>
    <row r="141" spans="1:6">
      <c r="A141" s="32" t="s">
        <v>46</v>
      </c>
      <c r="B141" s="33">
        <v>7405.5</v>
      </c>
      <c r="C141" s="33">
        <v>6194.37</v>
      </c>
      <c r="D141" s="34">
        <v>2480.48</v>
      </c>
      <c r="E141" s="35">
        <f t="shared" si="6"/>
        <v>83.645533724934168</v>
      </c>
      <c r="F141" s="26"/>
    </row>
    <row r="142" spans="1:6">
      <c r="A142" s="32" t="s">
        <v>59</v>
      </c>
      <c r="B142" s="33">
        <v>-3646.74</v>
      </c>
      <c r="C142" s="33">
        <v>-4350.13</v>
      </c>
      <c r="D142" s="34">
        <v>7.16</v>
      </c>
      <c r="E142" s="35">
        <f t="shared" si="6"/>
        <v>119.2881861607902</v>
      </c>
      <c r="F142" s="26"/>
    </row>
    <row r="143" spans="1:6">
      <c r="A143" s="32" t="s">
        <v>54</v>
      </c>
      <c r="B143" s="33">
        <v>120894.48</v>
      </c>
      <c r="C143" s="33">
        <v>100112.09</v>
      </c>
      <c r="D143" s="34">
        <v>42025.37</v>
      </c>
      <c r="E143" s="35">
        <f t="shared" si="6"/>
        <v>82.809479804206106</v>
      </c>
      <c r="F143" s="26"/>
    </row>
    <row r="144" spans="1:6">
      <c r="A144" s="32" t="s">
        <v>57</v>
      </c>
      <c r="B144" s="33">
        <v>13252.4</v>
      </c>
      <c r="C144" s="33">
        <v>495.2</v>
      </c>
      <c r="D144" s="34">
        <v>2555.1999999999998</v>
      </c>
      <c r="E144" s="35">
        <f t="shared" si="6"/>
        <v>3.7366816576620083</v>
      </c>
      <c r="F144" s="26"/>
    </row>
    <row r="145" spans="1:6">
      <c r="A145" s="32" t="s">
        <v>42</v>
      </c>
      <c r="B145" s="33">
        <v>59400.03</v>
      </c>
      <c r="C145" s="33">
        <v>44637.97</v>
      </c>
      <c r="D145" s="34">
        <v>34414.730000000003</v>
      </c>
      <c r="E145" s="35">
        <f t="shared" si="6"/>
        <v>75.148059689532147</v>
      </c>
      <c r="F145" s="26"/>
    </row>
    <row r="146" spans="1:6">
      <c r="A146" s="32" t="s">
        <v>41</v>
      </c>
      <c r="B146" s="33">
        <v>137205.78</v>
      </c>
      <c r="C146" s="33">
        <v>138270.46</v>
      </c>
      <c r="D146" s="34">
        <v>44982.33</v>
      </c>
      <c r="E146" s="35">
        <f t="shared" si="6"/>
        <v>100.77597314049014</v>
      </c>
      <c r="F146" s="26"/>
    </row>
    <row r="147" spans="1:6">
      <c r="A147" s="32" t="s">
        <v>50</v>
      </c>
      <c r="B147" s="33">
        <v>0</v>
      </c>
      <c r="C147" s="33">
        <v>1360.82</v>
      </c>
      <c r="D147" s="34">
        <v>-3649.64</v>
      </c>
      <c r="E147" s="35"/>
      <c r="F147" s="26"/>
    </row>
    <row r="148" spans="1:6">
      <c r="A148" s="32" t="s">
        <v>52</v>
      </c>
      <c r="B148" s="33">
        <v>242697.7</v>
      </c>
      <c r="C148" s="33">
        <v>218029.92</v>
      </c>
      <c r="D148" s="34">
        <v>92714.01</v>
      </c>
      <c r="E148" s="35">
        <f>C148/B148*100</f>
        <v>89.836005862437091</v>
      </c>
      <c r="F148" s="26"/>
    </row>
    <row r="149" spans="1:6">
      <c r="A149" s="32" t="s">
        <v>58</v>
      </c>
      <c r="B149" s="33">
        <v>-49531.55</v>
      </c>
      <c r="C149" s="33">
        <v>-53154.29</v>
      </c>
      <c r="D149" s="34">
        <v>110.63</v>
      </c>
      <c r="E149" s="35">
        <f>C149/B149*100</f>
        <v>107.31400491202072</v>
      </c>
      <c r="F149" s="26"/>
    </row>
    <row r="150" spans="1:6">
      <c r="A150" s="32" t="s">
        <v>48</v>
      </c>
      <c r="B150" s="33">
        <v>46640.66</v>
      </c>
      <c r="C150" s="33">
        <v>38946.15</v>
      </c>
      <c r="D150" s="34">
        <v>15827.94</v>
      </c>
      <c r="E150" s="35">
        <f>C150/B150*100</f>
        <v>83.502570503933697</v>
      </c>
      <c r="F150" s="26"/>
    </row>
    <row r="151" spans="1:6">
      <c r="A151" s="32" t="s">
        <v>40</v>
      </c>
      <c r="B151" s="33">
        <v>0</v>
      </c>
      <c r="C151" s="33">
        <v>40274.550000000003</v>
      </c>
      <c r="D151" s="34">
        <v>505180.64</v>
      </c>
      <c r="E151" s="35"/>
      <c r="F151" s="26"/>
    </row>
    <row r="152" spans="1:6">
      <c r="A152" s="32" t="s">
        <v>53</v>
      </c>
      <c r="B152" s="33">
        <v>23549.58</v>
      </c>
      <c r="C152" s="33">
        <v>17034.990000000002</v>
      </c>
      <c r="D152" s="34">
        <v>14888.96</v>
      </c>
      <c r="E152" s="35">
        <f>C152/B152*100</f>
        <v>72.336704094085761</v>
      </c>
      <c r="F152" s="26"/>
    </row>
    <row r="153" spans="1:6">
      <c r="A153" s="32" t="s">
        <v>49</v>
      </c>
      <c r="B153" s="33">
        <v>38005.43</v>
      </c>
      <c r="C153" s="33">
        <v>31188.83</v>
      </c>
      <c r="D153" s="34">
        <v>18265.740000000002</v>
      </c>
      <c r="E153" s="35">
        <f>C153/B153*100</f>
        <v>82.064141887093513</v>
      </c>
      <c r="F153" s="26"/>
    </row>
    <row r="154" spans="1:6">
      <c r="A154" s="32" t="s">
        <v>68</v>
      </c>
      <c r="B154" s="33">
        <v>335094.24</v>
      </c>
      <c r="C154" s="33">
        <v>282778.8</v>
      </c>
      <c r="D154" s="34">
        <v>120509.32</v>
      </c>
      <c r="E154" s="35">
        <f>C154/B154*100</f>
        <v>84.38784265584512</v>
      </c>
      <c r="F154" s="26"/>
    </row>
    <row r="155" spans="1:6">
      <c r="A155" s="32" t="s">
        <v>51</v>
      </c>
      <c r="B155" s="33">
        <v>130835.34</v>
      </c>
      <c r="C155" s="33">
        <v>132722.34</v>
      </c>
      <c r="D155" s="34">
        <v>43035.38</v>
      </c>
      <c r="E155" s="35">
        <f>C155/B155*100</f>
        <v>101.44227087268622</v>
      </c>
      <c r="F155" s="26"/>
    </row>
    <row r="156" spans="1:6">
      <c r="A156" s="42" t="s">
        <v>60</v>
      </c>
      <c r="B156" s="42"/>
      <c r="C156" s="42"/>
      <c r="D156" s="42"/>
      <c r="E156" s="35"/>
      <c r="F156" s="26"/>
    </row>
    <row r="157" spans="1:6">
      <c r="A157" s="28" t="s">
        <v>34</v>
      </c>
      <c r="B157" s="28" t="s">
        <v>35</v>
      </c>
      <c r="C157" s="28" t="s">
        <v>36</v>
      </c>
      <c r="D157" s="29" t="s">
        <v>37</v>
      </c>
      <c r="E157" s="35"/>
      <c r="F157" s="26"/>
    </row>
    <row r="158" spans="1:6">
      <c r="A158" s="32" t="s">
        <v>45</v>
      </c>
      <c r="B158" s="33">
        <v>11294.64</v>
      </c>
      <c r="C158" s="33">
        <v>10819.97</v>
      </c>
      <c r="D158" s="34">
        <v>1359.12</v>
      </c>
      <c r="E158" s="35">
        <f>C158/B158*100</f>
        <v>95.797387079180922</v>
      </c>
      <c r="F158" s="26"/>
    </row>
    <row r="159" spans="1:6">
      <c r="A159" s="36" t="s">
        <v>55</v>
      </c>
      <c r="B159" s="37">
        <v>1222910.27</v>
      </c>
      <c r="C159" s="37">
        <v>1051006.26</v>
      </c>
      <c r="D159" s="38">
        <v>975173.26</v>
      </c>
      <c r="E159" s="39">
        <f>C159/B159*100</f>
        <v>85.943039794734901</v>
      </c>
      <c r="F159" s="26"/>
    </row>
    <row r="160" spans="1:6">
      <c r="A160" s="41" t="s">
        <v>70</v>
      </c>
      <c r="B160" s="41"/>
      <c r="C160" s="41"/>
      <c r="D160" s="41"/>
      <c r="E160" s="35"/>
      <c r="F160" s="26"/>
    </row>
    <row r="161" spans="1:6">
      <c r="A161" s="32" t="s">
        <v>53</v>
      </c>
      <c r="B161" s="33">
        <v>21966.01</v>
      </c>
      <c r="C161" s="33">
        <v>10933.32</v>
      </c>
      <c r="D161" s="34">
        <v>16859</v>
      </c>
      <c r="E161" s="35">
        <f>C161/B161*100</f>
        <v>49.773809626782473</v>
      </c>
      <c r="F161" s="26"/>
    </row>
    <row r="162" spans="1:6">
      <c r="A162" s="32" t="s">
        <v>41</v>
      </c>
      <c r="B162" s="33">
        <v>61965.91</v>
      </c>
      <c r="C162" s="33">
        <v>45098.62</v>
      </c>
      <c r="D162" s="34">
        <v>38820.199999999997</v>
      </c>
      <c r="E162" s="35">
        <f>C162/B162*100</f>
        <v>72.779726788487409</v>
      </c>
      <c r="F162" s="26"/>
    </row>
    <row r="163" spans="1:6">
      <c r="A163" s="32" t="s">
        <v>59</v>
      </c>
      <c r="B163" s="33">
        <v>-14174.58</v>
      </c>
      <c r="C163" s="33">
        <v>-16427.099999999999</v>
      </c>
      <c r="D163" s="34">
        <v>0</v>
      </c>
      <c r="E163" s="35">
        <f>C163/B163*100</f>
        <v>115.89126450307521</v>
      </c>
      <c r="F163" s="26"/>
    </row>
    <row r="164" spans="1:6">
      <c r="A164" s="32" t="s">
        <v>43</v>
      </c>
      <c r="B164" s="33">
        <v>0</v>
      </c>
      <c r="C164" s="33">
        <v>-10644.62</v>
      </c>
      <c r="D164" s="34">
        <v>7174.67</v>
      </c>
      <c r="E164" s="35"/>
      <c r="F164" s="26"/>
    </row>
    <row r="165" spans="1:6">
      <c r="A165" s="32" t="s">
        <v>51</v>
      </c>
      <c r="B165" s="33">
        <v>59088.9</v>
      </c>
      <c r="C165" s="33">
        <v>43475.3</v>
      </c>
      <c r="D165" s="34">
        <v>37151.339999999997</v>
      </c>
      <c r="E165" s="35">
        <f t="shared" ref="E165:E172" si="7">C165/B165*100</f>
        <v>73.576086202315494</v>
      </c>
      <c r="F165" s="26"/>
    </row>
    <row r="166" spans="1:6">
      <c r="A166" s="32" t="s">
        <v>44</v>
      </c>
      <c r="B166" s="33">
        <v>327351.42</v>
      </c>
      <c r="C166" s="33">
        <v>223791.71</v>
      </c>
      <c r="D166" s="34">
        <v>213109.95</v>
      </c>
      <c r="E166" s="35">
        <f t="shared" si="7"/>
        <v>68.364362066918787</v>
      </c>
      <c r="F166" s="26"/>
    </row>
    <row r="167" spans="1:6">
      <c r="A167" s="32" t="s">
        <v>54</v>
      </c>
      <c r="B167" s="33">
        <v>39471.480000000003</v>
      </c>
      <c r="C167" s="33">
        <v>30323.33</v>
      </c>
      <c r="D167" s="34">
        <v>17690.63</v>
      </c>
      <c r="E167" s="35">
        <f t="shared" si="7"/>
        <v>76.823392484903025</v>
      </c>
      <c r="F167" s="26"/>
    </row>
    <row r="168" spans="1:6">
      <c r="A168" s="32" t="s">
        <v>47</v>
      </c>
      <c r="B168" s="33">
        <v>49594.49</v>
      </c>
      <c r="C168" s="33">
        <v>36048.120000000003</v>
      </c>
      <c r="D168" s="34">
        <v>30949.49</v>
      </c>
      <c r="E168" s="35">
        <f t="shared" si="7"/>
        <v>72.68573585493067</v>
      </c>
      <c r="F168" s="26"/>
    </row>
    <row r="169" spans="1:6">
      <c r="A169" s="32" t="s">
        <v>48</v>
      </c>
      <c r="B169" s="33">
        <v>19794.79</v>
      </c>
      <c r="C169" s="33">
        <v>11685.37</v>
      </c>
      <c r="D169" s="34">
        <v>13495.45</v>
      </c>
      <c r="E169" s="35">
        <f t="shared" si="7"/>
        <v>59.03255351534419</v>
      </c>
      <c r="F169" s="26"/>
    </row>
    <row r="170" spans="1:6">
      <c r="A170" s="32" t="s">
        <v>46</v>
      </c>
      <c r="B170" s="33">
        <v>3142.45</v>
      </c>
      <c r="C170" s="33">
        <v>1859.81</v>
      </c>
      <c r="D170" s="34">
        <v>1950.35</v>
      </c>
      <c r="E170" s="35">
        <f t="shared" si="7"/>
        <v>59.183439672866712</v>
      </c>
      <c r="F170" s="26"/>
    </row>
    <row r="171" spans="1:6">
      <c r="A171" s="32" t="s">
        <v>52</v>
      </c>
      <c r="B171" s="33">
        <v>153083.64000000001</v>
      </c>
      <c r="C171" s="33">
        <v>165232.94</v>
      </c>
      <c r="D171" s="34">
        <v>38512.61</v>
      </c>
      <c r="E171" s="35">
        <f t="shared" si="7"/>
        <v>107.9363803996299</v>
      </c>
      <c r="F171" s="26"/>
    </row>
    <row r="172" spans="1:6">
      <c r="A172" s="32" t="s">
        <v>58</v>
      </c>
      <c r="B172" s="33">
        <v>-68687.539999999994</v>
      </c>
      <c r="C172" s="33">
        <v>-101239.1</v>
      </c>
      <c r="D172" s="34">
        <v>0.01</v>
      </c>
      <c r="E172" s="35">
        <f t="shared" si="7"/>
        <v>147.39077858953752</v>
      </c>
      <c r="F172" s="26"/>
    </row>
    <row r="173" spans="1:6">
      <c r="A173" s="32" t="s">
        <v>50</v>
      </c>
      <c r="B173" s="33">
        <v>0</v>
      </c>
      <c r="C173" s="33">
        <v>444.34</v>
      </c>
      <c r="D173" s="34">
        <v>-1315.16</v>
      </c>
      <c r="E173" s="35"/>
      <c r="F173" s="26"/>
    </row>
    <row r="174" spans="1:6">
      <c r="A174" s="32" t="s">
        <v>61</v>
      </c>
      <c r="B174" s="33">
        <v>0</v>
      </c>
      <c r="C174" s="33">
        <v>2776.04</v>
      </c>
      <c r="D174" s="34">
        <v>3814.61</v>
      </c>
      <c r="E174" s="35"/>
      <c r="F174" s="26"/>
    </row>
    <row r="175" spans="1:6">
      <c r="A175" s="32" t="s">
        <v>40</v>
      </c>
      <c r="B175" s="33">
        <v>0</v>
      </c>
      <c r="C175" s="33">
        <v>155844.15</v>
      </c>
      <c r="D175" s="34">
        <v>997720.32</v>
      </c>
      <c r="E175" s="35"/>
      <c r="F175" s="26"/>
    </row>
    <row r="176" spans="1:6">
      <c r="A176" s="32" t="s">
        <v>45</v>
      </c>
      <c r="B176" s="33">
        <v>20228.759999999998</v>
      </c>
      <c r="C176" s="33">
        <v>8718.35</v>
      </c>
      <c r="D176" s="34">
        <v>21971.17</v>
      </c>
      <c r="E176" s="35">
        <f>C176/B176*100</f>
        <v>43.098786084762494</v>
      </c>
      <c r="F176" s="26"/>
    </row>
    <row r="177" spans="1:6">
      <c r="A177" s="32" t="s">
        <v>42</v>
      </c>
      <c r="B177" s="33">
        <v>49829.88</v>
      </c>
      <c r="C177" s="33">
        <v>24717.919999999998</v>
      </c>
      <c r="D177" s="34">
        <v>41207.279999999999</v>
      </c>
      <c r="E177" s="35">
        <f>C177/B177*100</f>
        <v>49.604614741195441</v>
      </c>
      <c r="F177" s="26"/>
    </row>
    <row r="178" spans="1:6">
      <c r="A178" s="32" t="s">
        <v>49</v>
      </c>
      <c r="B178" s="33">
        <v>29669.81</v>
      </c>
      <c r="C178" s="33">
        <v>27649.82</v>
      </c>
      <c r="D178" s="34">
        <v>13554.86</v>
      </c>
      <c r="E178" s="35">
        <f>C178/B178*100</f>
        <v>93.191766310603271</v>
      </c>
      <c r="F178" s="26"/>
    </row>
    <row r="179" spans="1:6">
      <c r="A179" s="36" t="s">
        <v>55</v>
      </c>
      <c r="B179" s="37">
        <v>752325.42</v>
      </c>
      <c r="C179" s="37">
        <v>660288.31999999995</v>
      </c>
      <c r="D179" s="38">
        <v>1492666.78</v>
      </c>
      <c r="E179" s="39">
        <f>C179/B179*100</f>
        <v>87.766317931939597</v>
      </c>
      <c r="F179" s="26"/>
    </row>
    <row r="180" spans="1:6">
      <c r="A180" s="41" t="s">
        <v>71</v>
      </c>
      <c r="B180" s="41"/>
      <c r="C180" s="41"/>
      <c r="D180" s="41"/>
      <c r="E180" s="35"/>
      <c r="F180" s="26"/>
    </row>
    <row r="181" spans="1:6">
      <c r="A181" s="32" t="s">
        <v>53</v>
      </c>
      <c r="B181" s="33">
        <v>9004.85</v>
      </c>
      <c r="C181" s="33">
        <v>7352.5</v>
      </c>
      <c r="D181" s="34">
        <v>2719.5</v>
      </c>
      <c r="E181" s="35">
        <f>C181/B181*100</f>
        <v>81.650443927439099</v>
      </c>
      <c r="F181" s="26"/>
    </row>
    <row r="182" spans="1:6">
      <c r="A182" s="32" t="s">
        <v>58</v>
      </c>
      <c r="B182" s="33">
        <v>-25094.69</v>
      </c>
      <c r="C182" s="33">
        <v>-25245.33</v>
      </c>
      <c r="D182" s="34">
        <v>150.63999999999999</v>
      </c>
      <c r="E182" s="35">
        <f>C182/B182*100</f>
        <v>100.6002863554003</v>
      </c>
      <c r="F182" s="26"/>
    </row>
    <row r="183" spans="1:6">
      <c r="A183" s="32" t="s">
        <v>51</v>
      </c>
      <c r="B183" s="33">
        <v>58901.35</v>
      </c>
      <c r="C183" s="33">
        <v>63997.89</v>
      </c>
      <c r="D183" s="34">
        <v>12321.06</v>
      </c>
      <c r="E183" s="35">
        <f>C183/B183*100</f>
        <v>108.65267094896807</v>
      </c>
      <c r="F183" s="26"/>
    </row>
    <row r="184" spans="1:6">
      <c r="A184" s="32" t="s">
        <v>46</v>
      </c>
      <c r="B184" s="33">
        <v>2893.5</v>
      </c>
      <c r="C184" s="33">
        <v>2408.4</v>
      </c>
      <c r="D184" s="34">
        <v>1053.23</v>
      </c>
      <c r="E184" s="35">
        <f>C184/B184*100</f>
        <v>83.234836702954908</v>
      </c>
      <c r="F184" s="26"/>
    </row>
    <row r="185" spans="1:6">
      <c r="A185" s="32" t="s">
        <v>47</v>
      </c>
      <c r="B185" s="33">
        <v>49437.34</v>
      </c>
      <c r="C185" s="33">
        <v>53039.4</v>
      </c>
      <c r="D185" s="34">
        <v>10281.67</v>
      </c>
      <c r="E185" s="35">
        <f>C185/B185*100</f>
        <v>107.28611207641836</v>
      </c>
      <c r="F185" s="26"/>
    </row>
    <row r="186" spans="1:6">
      <c r="A186" s="32" t="s">
        <v>50</v>
      </c>
      <c r="B186" s="33">
        <v>0</v>
      </c>
      <c r="C186" s="33">
        <v>637.54999999999995</v>
      </c>
      <c r="D186" s="34">
        <v>-1737.58</v>
      </c>
      <c r="E186" s="35"/>
      <c r="F186" s="26"/>
    </row>
    <row r="187" spans="1:6">
      <c r="A187" s="32" t="s">
        <v>45</v>
      </c>
      <c r="B187" s="33">
        <v>7640.07</v>
      </c>
      <c r="C187" s="33">
        <v>4825.8500000000004</v>
      </c>
      <c r="D187" s="34">
        <v>6929.42</v>
      </c>
      <c r="E187" s="35">
        <f t="shared" ref="E187:E194" si="8">C187/B187*100</f>
        <v>63.164997179345228</v>
      </c>
      <c r="F187" s="26"/>
    </row>
    <row r="188" spans="1:6">
      <c r="A188" s="32" t="s">
        <v>68</v>
      </c>
      <c r="B188" s="33">
        <v>325597.8</v>
      </c>
      <c r="C188" s="33">
        <v>302389.05</v>
      </c>
      <c r="D188" s="34">
        <v>97367.4</v>
      </c>
      <c r="E188" s="35">
        <f t="shared" si="8"/>
        <v>92.871957365805301</v>
      </c>
      <c r="F188" s="26"/>
    </row>
    <row r="189" spans="1:6">
      <c r="A189" s="32" t="s">
        <v>42</v>
      </c>
      <c r="B189" s="33">
        <v>20264.38</v>
      </c>
      <c r="C189" s="33">
        <v>17368.990000000002</v>
      </c>
      <c r="D189" s="34">
        <v>5292.76</v>
      </c>
      <c r="E189" s="35">
        <f t="shared" si="8"/>
        <v>85.711924075644063</v>
      </c>
      <c r="F189" s="26"/>
    </row>
    <row r="190" spans="1:6">
      <c r="A190" s="32" t="s">
        <v>41</v>
      </c>
      <c r="B190" s="33">
        <v>61769.77</v>
      </c>
      <c r="C190" s="33">
        <v>66420.55</v>
      </c>
      <c r="D190" s="34">
        <v>12881.67</v>
      </c>
      <c r="E190" s="35">
        <f t="shared" si="8"/>
        <v>107.52921696163027</v>
      </c>
      <c r="F190" s="26"/>
    </row>
    <row r="191" spans="1:6">
      <c r="A191" s="32" t="s">
        <v>59</v>
      </c>
      <c r="B191" s="33">
        <v>-1454.23</v>
      </c>
      <c r="C191" s="33">
        <v>-1454.23</v>
      </c>
      <c r="D191" s="34">
        <v>0</v>
      </c>
      <c r="E191" s="35">
        <f t="shared" si="8"/>
        <v>100</v>
      </c>
      <c r="F191" s="26"/>
    </row>
    <row r="192" spans="1:6">
      <c r="A192" s="32" t="s">
        <v>49</v>
      </c>
      <c r="B192" s="33">
        <v>11992.93</v>
      </c>
      <c r="C192" s="33">
        <v>11268.47</v>
      </c>
      <c r="D192" s="34">
        <v>2158.64</v>
      </c>
      <c r="E192" s="35">
        <f t="shared" si="8"/>
        <v>93.959274339131454</v>
      </c>
      <c r="F192" s="26"/>
    </row>
    <row r="193" spans="1:6">
      <c r="A193" s="32" t="s">
        <v>48</v>
      </c>
      <c r="B193" s="33">
        <v>18221.150000000001</v>
      </c>
      <c r="C193" s="33">
        <v>15137.09</v>
      </c>
      <c r="D193" s="34">
        <v>6753.86</v>
      </c>
      <c r="E193" s="35">
        <f t="shared" si="8"/>
        <v>83.074284553938682</v>
      </c>
      <c r="F193" s="26"/>
    </row>
    <row r="194" spans="1:6">
      <c r="A194" s="32" t="s">
        <v>52</v>
      </c>
      <c r="B194" s="33">
        <v>85673.78</v>
      </c>
      <c r="C194" s="33">
        <v>86729.71</v>
      </c>
      <c r="D194" s="34">
        <v>4923.5</v>
      </c>
      <c r="E194" s="35">
        <f t="shared" si="8"/>
        <v>101.23250077211488</v>
      </c>
      <c r="F194" s="26"/>
    </row>
    <row r="195" spans="1:6">
      <c r="A195" s="32" t="s">
        <v>40</v>
      </c>
      <c r="B195" s="33">
        <v>0</v>
      </c>
      <c r="C195" s="33">
        <v>60243.79</v>
      </c>
      <c r="D195" s="34">
        <v>234993.24</v>
      </c>
      <c r="E195" s="35"/>
      <c r="F195" s="26"/>
    </row>
    <row r="196" spans="1:6">
      <c r="A196" s="32" t="s">
        <v>43</v>
      </c>
      <c r="B196" s="33">
        <v>0</v>
      </c>
      <c r="C196" s="33">
        <v>-18866.099999999999</v>
      </c>
      <c r="D196" s="34">
        <v>1556.41</v>
      </c>
      <c r="E196" s="35"/>
      <c r="F196" s="26"/>
    </row>
    <row r="197" spans="1:6">
      <c r="A197" s="32" t="s">
        <v>54</v>
      </c>
      <c r="B197" s="33">
        <v>51870.93</v>
      </c>
      <c r="C197" s="33">
        <v>53379.14</v>
      </c>
      <c r="D197" s="34">
        <v>4847.53</v>
      </c>
      <c r="E197" s="35">
        <f>C197/B197*100</f>
        <v>102.90762089671421</v>
      </c>
      <c r="F197" s="26"/>
    </row>
    <row r="198" spans="1:6">
      <c r="A198" s="36" t="s">
        <v>55</v>
      </c>
      <c r="B198" s="37">
        <v>676718.93</v>
      </c>
      <c r="C198" s="37">
        <v>699632.72</v>
      </c>
      <c r="D198" s="38">
        <v>402492.95</v>
      </c>
      <c r="E198" s="39">
        <f>C198/B198*100</f>
        <v>103.3860128606126</v>
      </c>
      <c r="F198" s="26"/>
    </row>
    <row r="199" spans="1:6">
      <c r="A199" s="41" t="s">
        <v>72</v>
      </c>
      <c r="B199" s="41"/>
      <c r="C199" s="41"/>
      <c r="D199" s="41"/>
      <c r="E199" s="35"/>
      <c r="F199" s="26"/>
    </row>
    <row r="200" spans="1:6">
      <c r="A200" s="32" t="s">
        <v>40</v>
      </c>
      <c r="B200" s="33">
        <v>0</v>
      </c>
      <c r="C200" s="33">
        <v>0</v>
      </c>
      <c r="D200" s="34">
        <v>18488.12</v>
      </c>
      <c r="E200" s="35"/>
      <c r="F200" s="26"/>
    </row>
    <row r="201" spans="1:6">
      <c r="A201" s="32" t="s">
        <v>46</v>
      </c>
      <c r="B201" s="33">
        <v>584.46</v>
      </c>
      <c r="C201" s="33">
        <v>0</v>
      </c>
      <c r="D201" s="34">
        <v>1066.6600000000001</v>
      </c>
      <c r="E201" s="35">
        <f>C201/B201*100</f>
        <v>0</v>
      </c>
      <c r="F201" s="26"/>
    </row>
    <row r="202" spans="1:6">
      <c r="A202" s="32" t="s">
        <v>48</v>
      </c>
      <c r="B202" s="33">
        <v>3681.06</v>
      </c>
      <c r="C202" s="33">
        <v>0</v>
      </c>
      <c r="D202" s="34">
        <v>6857.25</v>
      </c>
      <c r="E202" s="35">
        <f>C202/B202*100</f>
        <v>0</v>
      </c>
      <c r="F202" s="26"/>
    </row>
    <row r="203" spans="1:6">
      <c r="A203" s="32" t="s">
        <v>41</v>
      </c>
      <c r="B203" s="33">
        <v>4112.16</v>
      </c>
      <c r="C203" s="33">
        <v>0</v>
      </c>
      <c r="D203" s="34">
        <v>7032.66</v>
      </c>
      <c r="E203" s="35">
        <f>C203/B203*100</f>
        <v>0</v>
      </c>
      <c r="F203" s="26"/>
    </row>
    <row r="204" spans="1:6">
      <c r="A204" s="32" t="s">
        <v>43</v>
      </c>
      <c r="B204" s="33">
        <v>0</v>
      </c>
      <c r="C204" s="33">
        <v>0</v>
      </c>
      <c r="D204" s="34">
        <v>1239.96</v>
      </c>
      <c r="E204" s="35"/>
      <c r="F204" s="26"/>
    </row>
    <row r="205" spans="1:6">
      <c r="A205" s="32" t="s">
        <v>51</v>
      </c>
      <c r="B205" s="33">
        <v>3921.06</v>
      </c>
      <c r="C205" s="33">
        <v>0</v>
      </c>
      <c r="D205" s="34">
        <v>6738.9</v>
      </c>
      <c r="E205" s="35">
        <f>C205/B205*100</f>
        <v>0</v>
      </c>
      <c r="F205" s="26"/>
    </row>
    <row r="206" spans="1:6">
      <c r="A206" s="36" t="s">
        <v>55</v>
      </c>
      <c r="B206" s="37">
        <v>12298.74</v>
      </c>
      <c r="C206" s="37">
        <v>0</v>
      </c>
      <c r="D206" s="38">
        <v>41423.550000000003</v>
      </c>
      <c r="E206" s="39">
        <f>C206/B206*100</f>
        <v>0</v>
      </c>
      <c r="F206" s="26"/>
    </row>
    <row r="207" spans="1:6">
      <c r="A207" s="41" t="s">
        <v>73</v>
      </c>
      <c r="B207" s="41"/>
      <c r="C207" s="41"/>
      <c r="D207" s="41"/>
      <c r="E207" s="35"/>
      <c r="F207" s="26"/>
    </row>
    <row r="208" spans="1:6">
      <c r="A208" s="32" t="s">
        <v>48</v>
      </c>
      <c r="B208" s="33">
        <v>4294.62</v>
      </c>
      <c r="C208" s="33">
        <v>3678.22</v>
      </c>
      <c r="D208" s="34">
        <v>2711.15</v>
      </c>
      <c r="E208" s="35">
        <f>C208/B208*100</f>
        <v>85.647158537891585</v>
      </c>
      <c r="F208" s="26"/>
    </row>
    <row r="209" spans="1:6">
      <c r="A209" s="32" t="s">
        <v>41</v>
      </c>
      <c r="B209" s="33">
        <v>2335.02</v>
      </c>
      <c r="C209" s="33">
        <v>1932.88</v>
      </c>
      <c r="D209" s="34">
        <v>1448.79</v>
      </c>
      <c r="E209" s="35">
        <f>C209/B209*100</f>
        <v>82.777877705544284</v>
      </c>
      <c r="F209" s="26"/>
    </row>
    <row r="210" spans="1:6">
      <c r="A210" s="32" t="s">
        <v>43</v>
      </c>
      <c r="B210" s="33">
        <v>0</v>
      </c>
      <c r="C210" s="33">
        <v>127.14</v>
      </c>
      <c r="D210" s="34">
        <v>50.7</v>
      </c>
      <c r="E210" s="35"/>
      <c r="F210" s="26"/>
    </row>
    <row r="211" spans="1:6">
      <c r="A211" s="32" t="s">
        <v>45</v>
      </c>
      <c r="B211" s="33">
        <v>4501.92</v>
      </c>
      <c r="C211" s="33">
        <v>3873.89</v>
      </c>
      <c r="D211" s="34">
        <v>2836.7</v>
      </c>
      <c r="E211" s="35">
        <f>C211/B211*100</f>
        <v>86.049729893023425</v>
      </c>
      <c r="F211" s="26"/>
    </row>
    <row r="212" spans="1:6">
      <c r="A212" s="32" t="s">
        <v>51</v>
      </c>
      <c r="B212" s="33">
        <v>2226.54</v>
      </c>
      <c r="C212" s="33">
        <v>1852.07</v>
      </c>
      <c r="D212" s="34">
        <v>1383.58</v>
      </c>
      <c r="E212" s="35">
        <f>C212/B212*100</f>
        <v>83.181528290531489</v>
      </c>
      <c r="F212" s="26"/>
    </row>
    <row r="213" spans="1:6">
      <c r="A213" s="32" t="s">
        <v>46</v>
      </c>
      <c r="B213" s="33">
        <v>681.84</v>
      </c>
      <c r="C213" s="33">
        <v>580.47</v>
      </c>
      <c r="D213" s="34">
        <v>427.35</v>
      </c>
      <c r="E213" s="35">
        <f>C213/B213*100</f>
        <v>85.132875747976072</v>
      </c>
      <c r="F213" s="26"/>
    </row>
    <row r="214" spans="1:6">
      <c r="A214" s="32" t="s">
        <v>40</v>
      </c>
      <c r="B214" s="33">
        <v>0</v>
      </c>
      <c r="C214" s="33">
        <v>955.33</v>
      </c>
      <c r="D214" s="34">
        <v>563.75</v>
      </c>
      <c r="E214" s="35"/>
      <c r="F214" s="26"/>
    </row>
    <row r="215" spans="1:6">
      <c r="A215" s="36" t="s">
        <v>55</v>
      </c>
      <c r="B215" s="37">
        <v>14039.94</v>
      </c>
      <c r="C215" s="37">
        <v>13000</v>
      </c>
      <c r="D215" s="38">
        <v>9422.02</v>
      </c>
      <c r="E215" s="39">
        <f>C215/B215*100</f>
        <v>92.592988289123738</v>
      </c>
      <c r="F215" s="26"/>
    </row>
    <row r="216" spans="1:6">
      <c r="A216" s="41" t="s">
        <v>74</v>
      </c>
      <c r="B216" s="41"/>
      <c r="C216" s="41"/>
      <c r="D216" s="41"/>
      <c r="E216" s="35"/>
      <c r="F216" s="26"/>
    </row>
    <row r="217" spans="1:6">
      <c r="A217" s="32" t="s">
        <v>48</v>
      </c>
      <c r="B217" s="33">
        <v>47288.14</v>
      </c>
      <c r="C217" s="33">
        <v>47731.1</v>
      </c>
      <c r="D217" s="34">
        <v>7362.9</v>
      </c>
      <c r="E217" s="35">
        <f>C217/B217*100</f>
        <v>100.93672536073528</v>
      </c>
      <c r="F217" s="26"/>
    </row>
    <row r="218" spans="1:6">
      <c r="A218" s="32" t="s">
        <v>43</v>
      </c>
      <c r="B218" s="33">
        <v>0</v>
      </c>
      <c r="C218" s="33">
        <v>-36220.89</v>
      </c>
      <c r="D218" s="34">
        <v>708.31</v>
      </c>
      <c r="E218" s="35"/>
      <c r="F218" s="26"/>
    </row>
    <row r="219" spans="1:6">
      <c r="A219" s="32" t="s">
        <v>59</v>
      </c>
      <c r="B219" s="33">
        <v>-5458.87</v>
      </c>
      <c r="C219" s="33">
        <v>-7374.44</v>
      </c>
      <c r="D219" s="34">
        <v>0</v>
      </c>
      <c r="E219" s="35">
        <f t="shared" ref="E219:E227" si="9">C219/B219*100</f>
        <v>135.09096204892222</v>
      </c>
      <c r="F219" s="26"/>
    </row>
    <row r="220" spans="1:6">
      <c r="A220" s="32" t="s">
        <v>42</v>
      </c>
      <c r="B220" s="33">
        <v>73244.36</v>
      </c>
      <c r="C220" s="33">
        <v>78694.350000000006</v>
      </c>
      <c r="D220" s="34">
        <v>12316.11</v>
      </c>
      <c r="E220" s="35">
        <f t="shared" si="9"/>
        <v>107.44083230435764</v>
      </c>
      <c r="F220" s="26"/>
    </row>
    <row r="221" spans="1:6">
      <c r="A221" s="32" t="s">
        <v>57</v>
      </c>
      <c r="B221" s="33">
        <v>12912</v>
      </c>
      <c r="C221" s="33">
        <v>1379.1</v>
      </c>
      <c r="D221" s="34">
        <v>2652.4</v>
      </c>
      <c r="E221" s="35">
        <f t="shared" si="9"/>
        <v>10.680762081784385</v>
      </c>
      <c r="F221" s="26"/>
    </row>
    <row r="222" spans="1:6">
      <c r="A222" s="32" t="s">
        <v>46</v>
      </c>
      <c r="B222" s="33">
        <v>7518.67</v>
      </c>
      <c r="C222" s="33">
        <v>7574.42</v>
      </c>
      <c r="D222" s="34">
        <v>1153.99</v>
      </c>
      <c r="E222" s="35">
        <f t="shared" si="9"/>
        <v>100.74148752372427</v>
      </c>
      <c r="F222" s="26"/>
    </row>
    <row r="223" spans="1:6">
      <c r="A223" s="32" t="s">
        <v>45</v>
      </c>
      <c r="B223" s="33">
        <v>19511.48</v>
      </c>
      <c r="C223" s="33">
        <v>24460.99</v>
      </c>
      <c r="D223" s="34">
        <v>-260.8</v>
      </c>
      <c r="E223" s="35">
        <f t="shared" si="9"/>
        <v>125.36716845672396</v>
      </c>
      <c r="F223" s="26"/>
    </row>
    <row r="224" spans="1:6">
      <c r="A224" s="32" t="s">
        <v>54</v>
      </c>
      <c r="B224" s="33">
        <v>112578.04</v>
      </c>
      <c r="C224" s="33">
        <v>108956.36</v>
      </c>
      <c r="D224" s="34">
        <v>18377.87</v>
      </c>
      <c r="E224" s="35">
        <f t="shared" si="9"/>
        <v>96.782960513435839</v>
      </c>
      <c r="F224" s="26"/>
    </row>
    <row r="225" spans="1:6">
      <c r="A225" s="32" t="s">
        <v>51</v>
      </c>
      <c r="B225" s="33">
        <v>130736.95</v>
      </c>
      <c r="C225" s="33">
        <v>147135.09</v>
      </c>
      <c r="D225" s="34">
        <v>20392.11</v>
      </c>
      <c r="E225" s="35">
        <f t="shared" si="9"/>
        <v>112.54285035714847</v>
      </c>
      <c r="F225" s="26"/>
    </row>
    <row r="226" spans="1:6">
      <c r="A226" s="32" t="s">
        <v>53</v>
      </c>
      <c r="B226" s="33">
        <v>31073.11</v>
      </c>
      <c r="C226" s="33">
        <v>34076.720000000001</v>
      </c>
      <c r="D226" s="34">
        <v>4516.45</v>
      </c>
      <c r="E226" s="35">
        <f t="shared" si="9"/>
        <v>109.66626771507583</v>
      </c>
      <c r="F226" s="26"/>
    </row>
    <row r="227" spans="1:6">
      <c r="A227" s="32" t="s">
        <v>52</v>
      </c>
      <c r="B227" s="33">
        <v>237272.13</v>
      </c>
      <c r="C227" s="33">
        <v>280947.21999999997</v>
      </c>
      <c r="D227" s="34">
        <v>11203.86</v>
      </c>
      <c r="E227" s="35">
        <f t="shared" si="9"/>
        <v>118.40717238893586</v>
      </c>
      <c r="F227" s="26"/>
    </row>
    <row r="228" spans="1:6">
      <c r="A228" s="32" t="s">
        <v>40</v>
      </c>
      <c r="B228" s="33">
        <v>0</v>
      </c>
      <c r="C228" s="33">
        <v>77955.31</v>
      </c>
      <c r="D228" s="34">
        <v>61930.65</v>
      </c>
      <c r="E228" s="35"/>
      <c r="F228" s="26"/>
    </row>
    <row r="229" spans="1:6">
      <c r="A229" s="32" t="s">
        <v>58</v>
      </c>
      <c r="B229" s="33">
        <v>-12889.83</v>
      </c>
      <c r="C229" s="33">
        <v>-20124.009999999998</v>
      </c>
      <c r="D229" s="34">
        <v>209.4</v>
      </c>
      <c r="E229" s="35">
        <f>C229/B229*100</f>
        <v>156.1231606623206</v>
      </c>
      <c r="F229" s="26"/>
    </row>
    <row r="230" spans="1:6">
      <c r="A230" s="32" t="s">
        <v>50</v>
      </c>
      <c r="B230" s="33">
        <v>0</v>
      </c>
      <c r="C230" s="33">
        <v>1661.64</v>
      </c>
      <c r="D230" s="34">
        <v>-4232.82</v>
      </c>
      <c r="E230" s="35"/>
      <c r="F230" s="26"/>
    </row>
    <row r="231" spans="1:6">
      <c r="A231" s="32" t="s">
        <v>44</v>
      </c>
      <c r="B231" s="33">
        <v>724280.04</v>
      </c>
      <c r="C231" s="33">
        <v>727324.97</v>
      </c>
      <c r="D231" s="34">
        <v>115004.21</v>
      </c>
      <c r="E231" s="35">
        <f>C231/B231*100</f>
        <v>100.42040783009843</v>
      </c>
      <c r="F231" s="26"/>
    </row>
    <row r="232" spans="1:6">
      <c r="A232" s="32" t="s">
        <v>47</v>
      </c>
      <c r="B232" s="33">
        <v>109730.49</v>
      </c>
      <c r="C232" s="33">
        <v>122575.47</v>
      </c>
      <c r="D232" s="34">
        <v>17090.75</v>
      </c>
      <c r="E232" s="35">
        <f>C232/B232*100</f>
        <v>111.70593515074981</v>
      </c>
      <c r="F232" s="26"/>
    </row>
    <row r="233" spans="1:6">
      <c r="A233" s="32" t="s">
        <v>41</v>
      </c>
      <c r="B233" s="33">
        <v>137102.06</v>
      </c>
      <c r="C233" s="33">
        <v>153406.42000000001</v>
      </c>
      <c r="D233" s="34">
        <v>21372.43</v>
      </c>
      <c r="E233" s="35">
        <f>C233/B233*100</f>
        <v>111.89213349529541</v>
      </c>
      <c r="F233" s="26"/>
    </row>
    <row r="234" spans="1:6">
      <c r="A234" s="42" t="s">
        <v>60</v>
      </c>
      <c r="B234" s="42"/>
      <c r="C234" s="42"/>
      <c r="D234" s="42"/>
      <c r="E234" s="35"/>
      <c r="F234" s="26"/>
    </row>
    <row r="235" spans="1:6">
      <c r="A235" s="28" t="s">
        <v>34</v>
      </c>
      <c r="B235" s="28" t="s">
        <v>35</v>
      </c>
      <c r="C235" s="28" t="s">
        <v>36</v>
      </c>
      <c r="D235" s="29" t="s">
        <v>37</v>
      </c>
      <c r="E235" s="35"/>
      <c r="F235" s="26"/>
    </row>
    <row r="236" spans="1:6">
      <c r="A236" s="32" t="s">
        <v>49</v>
      </c>
      <c r="B236" s="33">
        <v>44862.18</v>
      </c>
      <c r="C236" s="33">
        <v>53728.75</v>
      </c>
      <c r="D236" s="34">
        <v>1850.5</v>
      </c>
      <c r="E236" s="35">
        <f>C236/B236*100</f>
        <v>119.76401949258819</v>
      </c>
      <c r="F236" s="26"/>
    </row>
    <row r="237" spans="1:6">
      <c r="A237" s="32" t="s">
        <v>61</v>
      </c>
      <c r="B237" s="33">
        <v>44109.83</v>
      </c>
      <c r="C237" s="33">
        <v>39923.82</v>
      </c>
      <c r="D237" s="34">
        <v>4590.38</v>
      </c>
      <c r="E237" s="35">
        <f>C237/B237*100</f>
        <v>90.510029170368597</v>
      </c>
      <c r="F237" s="26"/>
    </row>
    <row r="238" spans="1:6">
      <c r="A238" s="36" t="s">
        <v>55</v>
      </c>
      <c r="B238" s="37">
        <v>1713870.78</v>
      </c>
      <c r="C238" s="37">
        <v>1843812.39</v>
      </c>
      <c r="D238" s="38">
        <v>296238.7</v>
      </c>
      <c r="E238" s="39">
        <f>C238/B238*100</f>
        <v>107.58176237767469</v>
      </c>
      <c r="F238" s="26"/>
    </row>
    <row r="239" spans="1:6">
      <c r="A239" s="41" t="s">
        <v>75</v>
      </c>
      <c r="B239" s="41"/>
      <c r="C239" s="41"/>
      <c r="D239" s="41"/>
      <c r="E239" s="35"/>
      <c r="F239" s="26"/>
    </row>
    <row r="240" spans="1:6">
      <c r="A240" s="32" t="s">
        <v>59</v>
      </c>
      <c r="B240" s="33">
        <v>-5221.8999999999996</v>
      </c>
      <c r="C240" s="33">
        <v>-5221.8999999999996</v>
      </c>
      <c r="D240" s="34">
        <v>0</v>
      </c>
      <c r="E240" s="35">
        <f t="shared" ref="E240:E245" si="10">C240/B240*100</f>
        <v>100</v>
      </c>
      <c r="F240" s="26"/>
    </row>
    <row r="241" spans="1:6">
      <c r="A241" s="32" t="s">
        <v>52</v>
      </c>
      <c r="B241" s="33">
        <v>161584</v>
      </c>
      <c r="C241" s="33">
        <v>162123.28</v>
      </c>
      <c r="D241" s="34">
        <v>26343.54</v>
      </c>
      <c r="E241" s="35">
        <f t="shared" si="10"/>
        <v>100.33374591543718</v>
      </c>
      <c r="F241" s="26"/>
    </row>
    <row r="242" spans="1:6">
      <c r="A242" s="32" t="s">
        <v>49</v>
      </c>
      <c r="B242" s="33">
        <v>39888.71</v>
      </c>
      <c r="C242" s="33">
        <v>44398.05</v>
      </c>
      <c r="D242" s="34">
        <v>2790.05</v>
      </c>
      <c r="E242" s="35">
        <f t="shared" si="10"/>
        <v>111.30480278755567</v>
      </c>
      <c r="F242" s="26"/>
    </row>
    <row r="243" spans="1:6">
      <c r="A243" s="32" t="s">
        <v>46</v>
      </c>
      <c r="B243" s="33">
        <v>4744.25</v>
      </c>
      <c r="C243" s="33">
        <v>4774</v>
      </c>
      <c r="D243" s="34">
        <v>592.75</v>
      </c>
      <c r="E243" s="35">
        <f t="shared" si="10"/>
        <v>100.62707488011804</v>
      </c>
      <c r="F243" s="26"/>
    </row>
    <row r="244" spans="1:6">
      <c r="A244" s="32" t="s">
        <v>41</v>
      </c>
      <c r="B244" s="33">
        <v>101901.66</v>
      </c>
      <c r="C244" s="33">
        <v>114218.66</v>
      </c>
      <c r="D244" s="34">
        <v>10935.2</v>
      </c>
      <c r="E244" s="35">
        <f t="shared" si="10"/>
        <v>112.08714362454938</v>
      </c>
      <c r="F244" s="26"/>
    </row>
    <row r="245" spans="1:6">
      <c r="A245" s="32" t="s">
        <v>48</v>
      </c>
      <c r="B245" s="33">
        <v>29877.97</v>
      </c>
      <c r="C245" s="33">
        <v>30008.73</v>
      </c>
      <c r="D245" s="34">
        <v>4106.62</v>
      </c>
      <c r="E245" s="35">
        <f t="shared" si="10"/>
        <v>100.43764686824439</v>
      </c>
      <c r="F245" s="26"/>
    </row>
    <row r="246" spans="1:6">
      <c r="A246" s="32" t="s">
        <v>43</v>
      </c>
      <c r="B246" s="33">
        <v>0</v>
      </c>
      <c r="C246" s="33">
        <v>-24629.65</v>
      </c>
      <c r="D246" s="34">
        <v>0</v>
      </c>
      <c r="E246" s="35"/>
      <c r="F246" s="26"/>
    </row>
    <row r="247" spans="1:6">
      <c r="A247" s="32" t="s">
        <v>40</v>
      </c>
      <c r="B247" s="33">
        <v>0</v>
      </c>
      <c r="C247" s="33">
        <v>-4761.67</v>
      </c>
      <c r="D247" s="34">
        <v>0</v>
      </c>
      <c r="E247" s="35"/>
      <c r="F247" s="26"/>
    </row>
    <row r="248" spans="1:6">
      <c r="A248" s="32" t="s">
        <v>50</v>
      </c>
      <c r="B248" s="33">
        <v>0</v>
      </c>
      <c r="C248" s="33">
        <v>1045.53</v>
      </c>
      <c r="D248" s="34">
        <v>-3161.52</v>
      </c>
      <c r="E248" s="35"/>
      <c r="F248" s="26"/>
    </row>
    <row r="249" spans="1:6">
      <c r="A249" s="32" t="s">
        <v>58</v>
      </c>
      <c r="B249" s="33">
        <v>4420.3900000000003</v>
      </c>
      <c r="C249" s="33">
        <v>3860.15</v>
      </c>
      <c r="D249" s="34">
        <v>560.24</v>
      </c>
      <c r="E249" s="35">
        <f t="shared" ref="E249:E258" si="11">C249/B249*100</f>
        <v>87.326005171489385</v>
      </c>
      <c r="F249" s="26"/>
    </row>
    <row r="250" spans="1:6">
      <c r="A250" s="32" t="s">
        <v>47</v>
      </c>
      <c r="B250" s="33">
        <v>81557.52</v>
      </c>
      <c r="C250" s="33">
        <v>91313.89</v>
      </c>
      <c r="D250" s="34">
        <v>8745.7900000000009</v>
      </c>
      <c r="E250" s="35">
        <f t="shared" si="11"/>
        <v>111.96256335405981</v>
      </c>
      <c r="F250" s="26"/>
    </row>
    <row r="251" spans="1:6">
      <c r="A251" s="32" t="s">
        <v>44</v>
      </c>
      <c r="B251" s="33">
        <v>538322.46</v>
      </c>
      <c r="C251" s="33">
        <v>544472.79</v>
      </c>
      <c r="D251" s="34">
        <v>63041.34</v>
      </c>
      <c r="E251" s="35">
        <f t="shared" si="11"/>
        <v>101.14249923735304</v>
      </c>
      <c r="F251" s="26"/>
    </row>
    <row r="252" spans="1:6">
      <c r="A252" s="32" t="s">
        <v>42</v>
      </c>
      <c r="B252" s="33">
        <v>61130.64</v>
      </c>
      <c r="C252" s="33">
        <v>63120.94</v>
      </c>
      <c r="D252" s="34">
        <v>9857.81</v>
      </c>
      <c r="E252" s="35">
        <f t="shared" si="11"/>
        <v>103.25581410565962</v>
      </c>
      <c r="F252" s="26"/>
    </row>
    <row r="253" spans="1:6">
      <c r="A253" s="32" t="s">
        <v>54</v>
      </c>
      <c r="B253" s="33">
        <v>87438.84</v>
      </c>
      <c r="C253" s="33">
        <v>89054.96</v>
      </c>
      <c r="D253" s="34">
        <v>10282.969999999999</v>
      </c>
      <c r="E253" s="35">
        <f t="shared" si="11"/>
        <v>101.84828618494942</v>
      </c>
      <c r="F253" s="26"/>
    </row>
    <row r="254" spans="1:6">
      <c r="A254" s="32" t="s">
        <v>45</v>
      </c>
      <c r="B254" s="33">
        <v>10736.88</v>
      </c>
      <c r="C254" s="33">
        <v>10860.47</v>
      </c>
      <c r="D254" s="34">
        <v>311.86</v>
      </c>
      <c r="E254" s="35">
        <f t="shared" si="11"/>
        <v>101.15107927070062</v>
      </c>
      <c r="F254" s="26"/>
    </row>
    <row r="255" spans="1:6">
      <c r="A255" s="32" t="s">
        <v>53</v>
      </c>
      <c r="B255" s="33">
        <v>23465.7</v>
      </c>
      <c r="C255" s="33">
        <v>25300.54</v>
      </c>
      <c r="D255" s="34">
        <v>2104.88</v>
      </c>
      <c r="E255" s="35">
        <f t="shared" si="11"/>
        <v>107.81924255402566</v>
      </c>
      <c r="F255" s="26"/>
    </row>
    <row r="256" spans="1:6">
      <c r="A256" s="32" t="s">
        <v>57</v>
      </c>
      <c r="B256" s="33">
        <v>12081.8</v>
      </c>
      <c r="C256" s="33">
        <v>1371.01</v>
      </c>
      <c r="D256" s="34">
        <v>1862.4</v>
      </c>
      <c r="E256" s="35">
        <f t="shared" si="11"/>
        <v>11.347729642934</v>
      </c>
      <c r="F256" s="26"/>
    </row>
    <row r="257" spans="1:6">
      <c r="A257" s="32" t="s">
        <v>51</v>
      </c>
      <c r="B257" s="33">
        <v>97170.06</v>
      </c>
      <c r="C257" s="33">
        <v>110230.7</v>
      </c>
      <c r="D257" s="34">
        <v>10435.59</v>
      </c>
      <c r="E257" s="35">
        <f t="shared" si="11"/>
        <v>113.44101259173864</v>
      </c>
      <c r="F257" s="26"/>
    </row>
    <row r="258" spans="1:6">
      <c r="A258" s="36" t="s">
        <v>55</v>
      </c>
      <c r="B258" s="37">
        <v>1249098.98</v>
      </c>
      <c r="C258" s="37">
        <v>1261540.48</v>
      </c>
      <c r="D258" s="38">
        <v>148809.51999999999</v>
      </c>
      <c r="E258" s="39">
        <f t="shared" si="11"/>
        <v>100.99603796009823</v>
      </c>
      <c r="F258" s="26"/>
    </row>
    <row r="259" spans="1:6">
      <c r="A259" s="41" t="s">
        <v>76</v>
      </c>
      <c r="B259" s="41"/>
      <c r="C259" s="41"/>
      <c r="D259" s="41"/>
      <c r="E259" s="35"/>
      <c r="F259" s="26"/>
    </row>
    <row r="260" spans="1:6">
      <c r="A260" s="32" t="s">
        <v>52</v>
      </c>
      <c r="B260" s="33">
        <v>579291.91</v>
      </c>
      <c r="C260" s="33">
        <v>536792.02</v>
      </c>
      <c r="D260" s="34">
        <v>125827.67</v>
      </c>
      <c r="E260" s="35">
        <f>C260/B260*100</f>
        <v>92.663476001244348</v>
      </c>
      <c r="F260" s="26"/>
    </row>
    <row r="261" spans="1:6">
      <c r="A261" s="32" t="s">
        <v>59</v>
      </c>
      <c r="B261" s="33">
        <v>-361.97</v>
      </c>
      <c r="C261" s="33">
        <v>-1821.82</v>
      </c>
      <c r="D261" s="34">
        <v>-209.41</v>
      </c>
      <c r="E261" s="35">
        <f>C261/B261*100</f>
        <v>503.30690388706245</v>
      </c>
      <c r="F261" s="26"/>
    </row>
    <row r="262" spans="1:6">
      <c r="A262" s="32" t="s">
        <v>40</v>
      </c>
      <c r="B262" s="33">
        <v>0</v>
      </c>
      <c r="C262" s="33">
        <v>65212.1</v>
      </c>
      <c r="D262" s="34">
        <v>581184.9</v>
      </c>
      <c r="E262" s="35"/>
      <c r="F262" s="26"/>
    </row>
    <row r="263" spans="1:6">
      <c r="A263" s="32" t="s">
        <v>57</v>
      </c>
      <c r="B263" s="33">
        <v>33566</v>
      </c>
      <c r="C263" s="33">
        <v>3923.46</v>
      </c>
      <c r="D263" s="34">
        <v>5132.2</v>
      </c>
      <c r="E263" s="35">
        <f>C263/B263*100</f>
        <v>11.688792230232973</v>
      </c>
      <c r="F263" s="26"/>
    </row>
    <row r="264" spans="1:6">
      <c r="A264" s="32" t="s">
        <v>47</v>
      </c>
      <c r="B264" s="33">
        <v>219874.14</v>
      </c>
      <c r="C264" s="33">
        <v>229186.36</v>
      </c>
      <c r="D264" s="34">
        <v>41897.24</v>
      </c>
      <c r="E264" s="35">
        <f>C264/B264*100</f>
        <v>104.23525022087634</v>
      </c>
      <c r="F264" s="26"/>
    </row>
    <row r="265" spans="1:6">
      <c r="A265" s="32" t="s">
        <v>44</v>
      </c>
      <c r="B265" s="33">
        <v>1451290.62</v>
      </c>
      <c r="C265" s="33">
        <v>1389594.2</v>
      </c>
      <c r="D265" s="34">
        <v>280681.21000000002</v>
      </c>
      <c r="E265" s="35">
        <f>C265/B265*100</f>
        <v>95.748858350645165</v>
      </c>
      <c r="F265" s="26"/>
    </row>
    <row r="266" spans="1:6">
      <c r="A266" s="32" t="s">
        <v>49</v>
      </c>
      <c r="B266" s="33">
        <v>107428.64</v>
      </c>
      <c r="C266" s="33">
        <v>108187.14</v>
      </c>
      <c r="D266" s="34">
        <v>18846.87</v>
      </c>
      <c r="E266" s="35">
        <f>C266/B266*100</f>
        <v>100.70605008124463</v>
      </c>
      <c r="F266" s="26"/>
    </row>
    <row r="267" spans="1:6">
      <c r="A267" s="32" t="s">
        <v>50</v>
      </c>
      <c r="B267" s="33">
        <v>0</v>
      </c>
      <c r="C267" s="33">
        <v>2758.66</v>
      </c>
      <c r="D267" s="34">
        <v>-8121.56</v>
      </c>
      <c r="E267" s="35"/>
      <c r="F267" s="26"/>
    </row>
    <row r="268" spans="1:6">
      <c r="A268" s="32" t="s">
        <v>54</v>
      </c>
      <c r="B268" s="33">
        <v>211902.23</v>
      </c>
      <c r="C268" s="33">
        <v>211792.18</v>
      </c>
      <c r="D268" s="34">
        <v>23829.49</v>
      </c>
      <c r="E268" s="35">
        <f t="shared" ref="E268:E276" si="12">C268/B268*100</f>
        <v>99.948065671607139</v>
      </c>
      <c r="F268" s="26"/>
    </row>
    <row r="269" spans="1:6">
      <c r="A269" s="32" t="s">
        <v>53</v>
      </c>
      <c r="B269" s="33">
        <v>64815.29</v>
      </c>
      <c r="C269" s="33">
        <v>59180.160000000003</v>
      </c>
      <c r="D269" s="34">
        <v>11342.66</v>
      </c>
      <c r="E269" s="35">
        <f t="shared" si="12"/>
        <v>91.3058631690146</v>
      </c>
      <c r="F269" s="26"/>
    </row>
    <row r="270" spans="1:6">
      <c r="A270" s="32" t="s">
        <v>46</v>
      </c>
      <c r="B270" s="33">
        <v>13897.48</v>
      </c>
      <c r="C270" s="33">
        <v>13466.59</v>
      </c>
      <c r="D270" s="34">
        <v>2592.08</v>
      </c>
      <c r="E270" s="35">
        <f t="shared" si="12"/>
        <v>96.899509839193882</v>
      </c>
      <c r="F270" s="26"/>
    </row>
    <row r="271" spans="1:6">
      <c r="A271" s="32" t="s">
        <v>45</v>
      </c>
      <c r="B271" s="33">
        <v>47488.13</v>
      </c>
      <c r="C271" s="33">
        <v>39523.629999999997</v>
      </c>
      <c r="D271" s="34">
        <v>22252.47</v>
      </c>
      <c r="E271" s="35">
        <f t="shared" si="12"/>
        <v>83.228440454488307</v>
      </c>
      <c r="F271" s="26"/>
    </row>
    <row r="272" spans="1:6">
      <c r="A272" s="32" t="s">
        <v>48</v>
      </c>
      <c r="B272" s="33">
        <v>87521.55</v>
      </c>
      <c r="C272" s="33">
        <v>84625.8</v>
      </c>
      <c r="D272" s="34">
        <v>14830.82</v>
      </c>
      <c r="E272" s="35">
        <f t="shared" si="12"/>
        <v>96.691386292861594</v>
      </c>
      <c r="F272" s="26"/>
    </row>
    <row r="273" spans="1:6">
      <c r="A273" s="32" t="s">
        <v>42</v>
      </c>
      <c r="B273" s="33">
        <v>164193.39000000001</v>
      </c>
      <c r="C273" s="33">
        <v>158031.98000000001</v>
      </c>
      <c r="D273" s="34">
        <v>33624.74</v>
      </c>
      <c r="E273" s="35">
        <f t="shared" si="12"/>
        <v>96.24746769647669</v>
      </c>
      <c r="F273" s="26"/>
    </row>
    <row r="274" spans="1:6">
      <c r="A274" s="32" t="s">
        <v>61</v>
      </c>
      <c r="B274" s="33">
        <v>45946.29</v>
      </c>
      <c r="C274" s="33">
        <v>42695.14</v>
      </c>
      <c r="D274" s="34">
        <v>2682.9</v>
      </c>
      <c r="E274" s="35">
        <f t="shared" si="12"/>
        <v>92.92402063365725</v>
      </c>
      <c r="F274" s="26"/>
    </row>
    <row r="275" spans="1:6">
      <c r="A275" s="32" t="s">
        <v>41</v>
      </c>
      <c r="B275" s="33">
        <v>274721.94</v>
      </c>
      <c r="C275" s="33">
        <v>286542.73</v>
      </c>
      <c r="D275" s="34">
        <v>52586.97</v>
      </c>
      <c r="E275" s="35">
        <f t="shared" si="12"/>
        <v>104.30281978934772</v>
      </c>
      <c r="F275" s="26"/>
    </row>
    <row r="276" spans="1:6">
      <c r="A276" s="32" t="s">
        <v>51</v>
      </c>
      <c r="B276" s="33">
        <v>261966.48</v>
      </c>
      <c r="C276" s="33">
        <v>275573.19</v>
      </c>
      <c r="D276" s="34">
        <v>50209.23</v>
      </c>
      <c r="E276" s="35">
        <f t="shared" si="12"/>
        <v>105.19406528652063</v>
      </c>
      <c r="F276" s="26"/>
    </row>
    <row r="277" spans="1:6">
      <c r="A277" s="32" t="s">
        <v>43</v>
      </c>
      <c r="B277" s="33">
        <v>0</v>
      </c>
      <c r="C277" s="33">
        <v>-59966.99</v>
      </c>
      <c r="D277" s="34">
        <v>4347.5</v>
      </c>
      <c r="E277" s="35"/>
      <c r="F277" s="26"/>
    </row>
    <row r="278" spans="1:6">
      <c r="A278" s="32" t="s">
        <v>58</v>
      </c>
      <c r="B278" s="33">
        <v>2295.35</v>
      </c>
      <c r="C278" s="33">
        <v>-295.3</v>
      </c>
      <c r="D278" s="34">
        <v>931.33</v>
      </c>
      <c r="E278" s="35">
        <f>C278/B278*100</f>
        <v>-12.865140392532732</v>
      </c>
      <c r="F278" s="26"/>
    </row>
    <row r="279" spans="1:6">
      <c r="A279" s="36" t="s">
        <v>55</v>
      </c>
      <c r="B279" s="37">
        <v>3565837.47</v>
      </c>
      <c r="C279" s="37">
        <v>3445001.23</v>
      </c>
      <c r="D279" s="38">
        <v>1264469.31</v>
      </c>
      <c r="E279" s="39">
        <f>C279/B279*100</f>
        <v>96.611280210704606</v>
      </c>
      <c r="F279" s="26"/>
    </row>
    <row r="280" spans="1:6">
      <c r="A280" s="41" t="s">
        <v>77</v>
      </c>
      <c r="B280" s="41"/>
      <c r="C280" s="41"/>
      <c r="D280" s="41"/>
      <c r="E280" s="35"/>
      <c r="F280" s="26"/>
    </row>
    <row r="281" spans="1:6">
      <c r="A281" s="32" t="s">
        <v>46</v>
      </c>
      <c r="B281" s="33">
        <v>5580.39</v>
      </c>
      <c r="C281" s="33">
        <v>5134.99</v>
      </c>
      <c r="D281" s="34">
        <v>1464.31</v>
      </c>
      <c r="E281" s="35">
        <f>C281/B281*100</f>
        <v>92.018478995195665</v>
      </c>
      <c r="F281" s="26"/>
    </row>
    <row r="282" spans="1:6">
      <c r="A282" s="32" t="s">
        <v>57</v>
      </c>
      <c r="B282" s="33">
        <v>8950.7999999999993</v>
      </c>
      <c r="C282" s="33">
        <v>683.25</v>
      </c>
      <c r="D282" s="34">
        <v>1970.8</v>
      </c>
      <c r="E282" s="35">
        <f>C282/B282*100</f>
        <v>7.6333958975734015</v>
      </c>
      <c r="F282" s="26"/>
    </row>
    <row r="283" spans="1:6">
      <c r="A283" s="32" t="s">
        <v>41</v>
      </c>
      <c r="B283" s="33">
        <v>101870.39999999999</v>
      </c>
      <c r="C283" s="33">
        <v>106769.54</v>
      </c>
      <c r="D283" s="34">
        <v>19747.43</v>
      </c>
      <c r="E283" s="35">
        <f>C283/B283*100</f>
        <v>104.80918893024862</v>
      </c>
      <c r="F283" s="26"/>
    </row>
    <row r="284" spans="1:6">
      <c r="A284" s="32" t="s">
        <v>43</v>
      </c>
      <c r="B284" s="33">
        <v>0</v>
      </c>
      <c r="C284" s="33">
        <v>-21585.18</v>
      </c>
      <c r="D284" s="34">
        <v>814.57</v>
      </c>
      <c r="E284" s="35"/>
      <c r="F284" s="26"/>
    </row>
    <row r="285" spans="1:6">
      <c r="A285" s="32" t="s">
        <v>49</v>
      </c>
      <c r="B285" s="33">
        <v>28009.16</v>
      </c>
      <c r="C285" s="33">
        <v>27015.21</v>
      </c>
      <c r="D285" s="34">
        <v>4718.42</v>
      </c>
      <c r="E285" s="35">
        <f>C285/B285*100</f>
        <v>96.45133949036672</v>
      </c>
      <c r="F285" s="26"/>
    </row>
    <row r="286" spans="1:6">
      <c r="A286" s="32" t="s">
        <v>45</v>
      </c>
      <c r="B286" s="33">
        <v>23296.44</v>
      </c>
      <c r="C286" s="33">
        <v>18137.71</v>
      </c>
      <c r="D286" s="34">
        <v>9762.4500000000007</v>
      </c>
      <c r="E286" s="35">
        <f>C286/B286*100</f>
        <v>77.856144543973244</v>
      </c>
      <c r="F286" s="26"/>
    </row>
    <row r="287" spans="1:6">
      <c r="A287" s="32" t="s">
        <v>54</v>
      </c>
      <c r="B287" s="33">
        <v>74849.399999999994</v>
      </c>
      <c r="C287" s="33">
        <v>76567.48</v>
      </c>
      <c r="D287" s="34">
        <v>6672.06</v>
      </c>
      <c r="E287" s="35">
        <f>C287/B287*100</f>
        <v>102.29538246131567</v>
      </c>
      <c r="F287" s="26"/>
    </row>
    <row r="288" spans="1:6">
      <c r="A288" s="32" t="s">
        <v>53</v>
      </c>
      <c r="B288" s="33">
        <v>17184.71</v>
      </c>
      <c r="C288" s="33">
        <v>15532.09</v>
      </c>
      <c r="D288" s="34">
        <v>3900.49</v>
      </c>
      <c r="E288" s="35">
        <f>C288/B288*100</f>
        <v>90.383195293956092</v>
      </c>
      <c r="F288" s="26"/>
    </row>
    <row r="289" spans="1:6">
      <c r="A289" s="32" t="s">
        <v>50</v>
      </c>
      <c r="B289" s="33">
        <v>0</v>
      </c>
      <c r="C289" s="33">
        <v>897.59</v>
      </c>
      <c r="D289" s="34">
        <v>-3040.8</v>
      </c>
      <c r="E289" s="35"/>
      <c r="F289" s="26"/>
    </row>
    <row r="290" spans="1:6">
      <c r="A290" s="32" t="s">
        <v>52</v>
      </c>
      <c r="B290" s="33">
        <v>128656.82</v>
      </c>
      <c r="C290" s="33">
        <v>117254.2</v>
      </c>
      <c r="D290" s="34">
        <v>30401.26</v>
      </c>
      <c r="E290" s="35">
        <f>C290/B290*100</f>
        <v>91.137181845470764</v>
      </c>
      <c r="F290" s="26"/>
    </row>
    <row r="291" spans="1:6">
      <c r="A291" s="32" t="s">
        <v>44</v>
      </c>
      <c r="B291" s="33">
        <v>538158.36</v>
      </c>
      <c r="C291" s="33">
        <v>516382.91</v>
      </c>
      <c r="D291" s="34">
        <v>101375.35</v>
      </c>
      <c r="E291" s="35">
        <f>C291/B291*100</f>
        <v>95.953709610680392</v>
      </c>
      <c r="F291" s="26"/>
    </row>
    <row r="292" spans="1:6">
      <c r="A292" s="32" t="s">
        <v>47</v>
      </c>
      <c r="B292" s="33">
        <v>81532.320000000007</v>
      </c>
      <c r="C292" s="33">
        <v>85342.81</v>
      </c>
      <c r="D292" s="34">
        <v>15775.11</v>
      </c>
      <c r="E292" s="35">
        <f>C292/B292*100</f>
        <v>104.673594471493</v>
      </c>
      <c r="F292" s="26"/>
    </row>
    <row r="293" spans="1:6">
      <c r="A293" s="32" t="s">
        <v>40</v>
      </c>
      <c r="B293" s="33">
        <v>0</v>
      </c>
      <c r="C293" s="33">
        <v>7299.03</v>
      </c>
      <c r="D293" s="34">
        <v>3038.67</v>
      </c>
      <c r="E293" s="35"/>
      <c r="F293" s="26"/>
    </row>
    <row r="294" spans="1:6">
      <c r="A294" s="32" t="s">
        <v>42</v>
      </c>
      <c r="B294" s="33">
        <v>43605.56</v>
      </c>
      <c r="C294" s="33">
        <v>42079.37</v>
      </c>
      <c r="D294" s="34">
        <v>8666.23</v>
      </c>
      <c r="E294" s="35">
        <f t="shared" ref="E294:E299" si="13">C294/B294*100</f>
        <v>96.500010549113469</v>
      </c>
      <c r="F294" s="26"/>
    </row>
    <row r="295" spans="1:6">
      <c r="A295" s="32" t="s">
        <v>58</v>
      </c>
      <c r="B295" s="33">
        <v>6555.99</v>
      </c>
      <c r="C295" s="33">
        <v>5488.21</v>
      </c>
      <c r="D295" s="34">
        <v>1067.78</v>
      </c>
      <c r="E295" s="35">
        <f t="shared" si="13"/>
        <v>83.712909873260941</v>
      </c>
      <c r="F295" s="26"/>
    </row>
    <row r="296" spans="1:6">
      <c r="A296" s="32" t="s">
        <v>59</v>
      </c>
      <c r="B296" s="33">
        <v>1027.1500000000001</v>
      </c>
      <c r="C296" s="33">
        <v>913.16</v>
      </c>
      <c r="D296" s="34">
        <v>113.99</v>
      </c>
      <c r="E296" s="35">
        <f t="shared" si="13"/>
        <v>88.902302487465306</v>
      </c>
      <c r="F296" s="26"/>
    </row>
    <row r="297" spans="1:6">
      <c r="A297" s="32" t="s">
        <v>51</v>
      </c>
      <c r="B297" s="33">
        <v>97140.72</v>
      </c>
      <c r="C297" s="33">
        <v>102371.18</v>
      </c>
      <c r="D297" s="34">
        <v>18855.86</v>
      </c>
      <c r="E297" s="35">
        <f t="shared" si="13"/>
        <v>105.38441551596487</v>
      </c>
      <c r="F297" s="26"/>
    </row>
    <row r="298" spans="1:6">
      <c r="A298" s="32" t="s">
        <v>48</v>
      </c>
      <c r="B298" s="33">
        <v>35143.919999999998</v>
      </c>
      <c r="C298" s="33">
        <v>32288.35</v>
      </c>
      <c r="D298" s="34">
        <v>9365.91</v>
      </c>
      <c r="E298" s="35">
        <f t="shared" si="13"/>
        <v>91.874640051536645</v>
      </c>
      <c r="F298" s="26"/>
    </row>
    <row r="299" spans="1:6">
      <c r="A299" s="36" t="s">
        <v>55</v>
      </c>
      <c r="B299" s="37">
        <v>1191562.1399999999</v>
      </c>
      <c r="C299" s="37">
        <v>1138571.8999999999</v>
      </c>
      <c r="D299" s="38">
        <v>234669.89</v>
      </c>
      <c r="E299" s="39">
        <f t="shared" si="13"/>
        <v>95.552876495387807</v>
      </c>
      <c r="F299" s="26"/>
    </row>
    <row r="300" spans="1:6">
      <c r="A300" s="41" t="s">
        <v>78</v>
      </c>
      <c r="B300" s="41"/>
      <c r="C300" s="41"/>
      <c r="D300" s="41"/>
      <c r="E300" s="35"/>
      <c r="F300" s="26"/>
    </row>
    <row r="301" spans="1:6">
      <c r="A301" s="32" t="s">
        <v>59</v>
      </c>
      <c r="B301" s="33">
        <v>-1576.8</v>
      </c>
      <c r="C301" s="33">
        <v>593.63</v>
      </c>
      <c r="D301" s="34">
        <v>-3144.63</v>
      </c>
      <c r="E301" s="35">
        <f>C301/B301*100</f>
        <v>-37.647767630644346</v>
      </c>
      <c r="F301" s="26"/>
    </row>
    <row r="302" spans="1:6">
      <c r="A302" s="32" t="s">
        <v>42</v>
      </c>
      <c r="B302" s="33">
        <v>111347.04</v>
      </c>
      <c r="C302" s="33">
        <v>104633.77</v>
      </c>
      <c r="D302" s="34">
        <v>27437.16</v>
      </c>
      <c r="E302" s="35">
        <f>C302/B302*100</f>
        <v>93.970859036755726</v>
      </c>
      <c r="F302" s="26"/>
    </row>
    <row r="303" spans="1:6">
      <c r="A303" s="42" t="s">
        <v>60</v>
      </c>
      <c r="B303" s="42"/>
      <c r="C303" s="42"/>
      <c r="D303" s="42"/>
      <c r="E303" s="35"/>
      <c r="F303" s="26"/>
    </row>
    <row r="304" spans="1:6">
      <c r="A304" s="28" t="s">
        <v>34</v>
      </c>
      <c r="B304" s="28" t="s">
        <v>35</v>
      </c>
      <c r="C304" s="28" t="s">
        <v>36</v>
      </c>
      <c r="D304" s="29" t="s">
        <v>37</v>
      </c>
      <c r="E304" s="35"/>
      <c r="F304" s="26"/>
    </row>
    <row r="305" spans="1:6">
      <c r="A305" s="32" t="s">
        <v>53</v>
      </c>
      <c r="B305" s="33">
        <v>45293.84</v>
      </c>
      <c r="C305" s="33">
        <v>43012.32</v>
      </c>
      <c r="D305" s="34">
        <v>8812.44</v>
      </c>
      <c r="E305" s="35">
        <f>C305/B305*100</f>
        <v>94.962847044984485</v>
      </c>
      <c r="F305" s="26"/>
    </row>
    <row r="306" spans="1:6">
      <c r="A306" s="32" t="s">
        <v>40</v>
      </c>
      <c r="B306" s="33">
        <v>0</v>
      </c>
      <c r="C306" s="33">
        <v>56464.87</v>
      </c>
      <c r="D306" s="34">
        <v>98698.77</v>
      </c>
      <c r="E306" s="35"/>
      <c r="F306" s="26"/>
    </row>
    <row r="307" spans="1:6">
      <c r="A307" s="32" t="s">
        <v>49</v>
      </c>
      <c r="B307" s="33">
        <v>70091.39</v>
      </c>
      <c r="C307" s="33">
        <v>69826.73</v>
      </c>
      <c r="D307" s="34">
        <v>13716.35</v>
      </c>
      <c r="E307" s="35">
        <f>C307/B307*100</f>
        <v>99.62240726000725</v>
      </c>
      <c r="F307" s="26"/>
    </row>
    <row r="308" spans="1:6">
      <c r="A308" s="32" t="s">
        <v>52</v>
      </c>
      <c r="B308" s="33">
        <v>427379.41</v>
      </c>
      <c r="C308" s="33">
        <v>415711.94</v>
      </c>
      <c r="D308" s="34">
        <v>84618.97</v>
      </c>
      <c r="E308" s="35">
        <f>C308/B308*100</f>
        <v>97.269997167154131</v>
      </c>
      <c r="F308" s="26"/>
    </row>
    <row r="309" spans="1:6">
      <c r="A309" s="32" t="s">
        <v>43</v>
      </c>
      <c r="B309" s="33">
        <v>0</v>
      </c>
      <c r="C309" s="33">
        <v>-66328.740000000005</v>
      </c>
      <c r="D309" s="34">
        <v>1779.44</v>
      </c>
      <c r="E309" s="35"/>
      <c r="F309" s="26"/>
    </row>
    <row r="310" spans="1:6">
      <c r="A310" s="32" t="s">
        <v>47</v>
      </c>
      <c r="B310" s="33">
        <v>218566.6</v>
      </c>
      <c r="C310" s="33">
        <v>230639.33</v>
      </c>
      <c r="D310" s="34">
        <v>40711.82</v>
      </c>
      <c r="E310" s="35">
        <f>C310/B310*100</f>
        <v>105.52359326630875</v>
      </c>
      <c r="F310" s="26"/>
    </row>
    <row r="311" spans="1:6">
      <c r="A311" s="32" t="s">
        <v>51</v>
      </c>
      <c r="B311" s="33">
        <v>260408.95999999999</v>
      </c>
      <c r="C311" s="33">
        <v>277665.15999999997</v>
      </c>
      <c r="D311" s="34">
        <v>48828.37</v>
      </c>
      <c r="E311" s="35">
        <f>C311/B311*100</f>
        <v>106.62657690426627</v>
      </c>
      <c r="F311" s="26"/>
    </row>
    <row r="312" spans="1:6">
      <c r="A312" s="32" t="s">
        <v>44</v>
      </c>
      <c r="B312" s="33">
        <v>1442662.38</v>
      </c>
      <c r="C312" s="33">
        <v>1379387.68</v>
      </c>
      <c r="D312" s="34">
        <v>272788.31</v>
      </c>
      <c r="E312" s="35">
        <f>C312/B312*100</f>
        <v>95.614032716372634</v>
      </c>
      <c r="F312" s="26"/>
    </row>
    <row r="313" spans="1:6">
      <c r="A313" s="32" t="s">
        <v>50</v>
      </c>
      <c r="B313" s="33">
        <v>0</v>
      </c>
      <c r="C313" s="33">
        <v>3915.72</v>
      </c>
      <c r="D313" s="34">
        <v>-9102.36</v>
      </c>
      <c r="E313" s="35"/>
      <c r="F313" s="26"/>
    </row>
    <row r="314" spans="1:6">
      <c r="A314" s="32" t="s">
        <v>57</v>
      </c>
      <c r="B314" s="33">
        <v>34452.400000000001</v>
      </c>
      <c r="C314" s="33">
        <v>2888.18</v>
      </c>
      <c r="D314" s="34">
        <v>5283.2</v>
      </c>
      <c r="E314" s="35">
        <f t="shared" ref="E314:E322" si="14">C314/B314*100</f>
        <v>8.3831024834264074</v>
      </c>
      <c r="F314" s="26"/>
    </row>
    <row r="315" spans="1:6">
      <c r="A315" s="32" t="s">
        <v>46</v>
      </c>
      <c r="B315" s="33">
        <v>12206.46</v>
      </c>
      <c r="C315" s="33">
        <v>14916.23</v>
      </c>
      <c r="D315" s="34">
        <v>-621.25</v>
      </c>
      <c r="E315" s="35">
        <f t="shared" si="14"/>
        <v>122.19947470437785</v>
      </c>
      <c r="F315" s="26"/>
    </row>
    <row r="316" spans="1:6">
      <c r="A316" s="32" t="s">
        <v>58</v>
      </c>
      <c r="B316" s="33">
        <v>-21462.14</v>
      </c>
      <c r="C316" s="33">
        <v>-25854.99</v>
      </c>
      <c r="D316" s="34">
        <v>767.18</v>
      </c>
      <c r="E316" s="35">
        <f t="shared" si="14"/>
        <v>120.4679030143313</v>
      </c>
      <c r="F316" s="26"/>
    </row>
    <row r="317" spans="1:6">
      <c r="A317" s="32" t="s">
        <v>61</v>
      </c>
      <c r="B317" s="33">
        <v>46703.43</v>
      </c>
      <c r="C317" s="33">
        <v>42384.65</v>
      </c>
      <c r="D317" s="34">
        <v>4226.58</v>
      </c>
      <c r="E317" s="35">
        <f t="shared" si="14"/>
        <v>90.752756275074447</v>
      </c>
      <c r="F317" s="26"/>
    </row>
    <row r="318" spans="1:6">
      <c r="A318" s="32" t="s">
        <v>48</v>
      </c>
      <c r="B318" s="33">
        <v>76853.91</v>
      </c>
      <c r="C318" s="33">
        <v>76600.990000000005</v>
      </c>
      <c r="D318" s="34">
        <v>13347.52</v>
      </c>
      <c r="E318" s="35">
        <f t="shared" si="14"/>
        <v>99.670908090427673</v>
      </c>
      <c r="F318" s="26"/>
    </row>
    <row r="319" spans="1:6">
      <c r="A319" s="32" t="s">
        <v>45</v>
      </c>
      <c r="B319" s="33">
        <v>30778.93</v>
      </c>
      <c r="C319" s="33">
        <v>39607.019999999997</v>
      </c>
      <c r="D319" s="34">
        <v>-436.83</v>
      </c>
      <c r="E319" s="35">
        <f t="shared" si="14"/>
        <v>128.68225113738521</v>
      </c>
      <c r="F319" s="26"/>
    </row>
    <row r="320" spans="1:6">
      <c r="A320" s="32" t="s">
        <v>41</v>
      </c>
      <c r="B320" s="33">
        <v>273088.56</v>
      </c>
      <c r="C320" s="33">
        <v>288416.23</v>
      </c>
      <c r="D320" s="34">
        <v>51127.97</v>
      </c>
      <c r="E320" s="35">
        <f t="shared" si="14"/>
        <v>105.61271039694961</v>
      </c>
      <c r="F320" s="26"/>
    </row>
    <row r="321" spans="1:6">
      <c r="A321" s="32" t="s">
        <v>54</v>
      </c>
      <c r="B321" s="33">
        <v>232324.43</v>
      </c>
      <c r="C321" s="33">
        <v>219143.4</v>
      </c>
      <c r="D321" s="34">
        <v>42282.99</v>
      </c>
      <c r="E321" s="35">
        <f t="shared" si="14"/>
        <v>94.326455465746761</v>
      </c>
      <c r="F321" s="26"/>
    </row>
    <row r="322" spans="1:6">
      <c r="A322" s="36" t="s">
        <v>55</v>
      </c>
      <c r="B322" s="37">
        <v>3259118.8</v>
      </c>
      <c r="C322" s="37">
        <v>3173624.12</v>
      </c>
      <c r="D322" s="38">
        <v>701122</v>
      </c>
      <c r="E322" s="39">
        <f t="shared" si="14"/>
        <v>97.37675472277968</v>
      </c>
      <c r="F322" s="26"/>
    </row>
    <row r="323" spans="1:6">
      <c r="A323" s="41" t="s">
        <v>79</v>
      </c>
      <c r="B323" s="41"/>
      <c r="C323" s="41"/>
      <c r="D323" s="41"/>
      <c r="E323" s="35"/>
      <c r="F323" s="26"/>
    </row>
    <row r="324" spans="1:6">
      <c r="A324" s="32" t="s">
        <v>43</v>
      </c>
      <c r="B324" s="33">
        <v>0</v>
      </c>
      <c r="C324" s="33">
        <v>-67633.36</v>
      </c>
      <c r="D324" s="34">
        <v>7525.33</v>
      </c>
      <c r="E324" s="35"/>
      <c r="F324" s="26"/>
    </row>
    <row r="325" spans="1:6">
      <c r="A325" s="32" t="s">
        <v>45</v>
      </c>
      <c r="B325" s="33">
        <v>37758.36</v>
      </c>
      <c r="C325" s="33">
        <v>33782.230000000003</v>
      </c>
      <c r="D325" s="34">
        <v>15727.22</v>
      </c>
      <c r="E325" s="35">
        <f t="shared" ref="E325:E330" si="15">C325/B325*100</f>
        <v>89.469537342193888</v>
      </c>
      <c r="F325" s="26"/>
    </row>
    <row r="326" spans="1:6">
      <c r="A326" s="32" t="s">
        <v>57</v>
      </c>
      <c r="B326" s="33">
        <v>34278.400000000001</v>
      </c>
      <c r="C326" s="33">
        <v>2223.91</v>
      </c>
      <c r="D326" s="34">
        <v>5163.6000000000004</v>
      </c>
      <c r="E326" s="35">
        <f t="shared" si="15"/>
        <v>6.4877882281553392</v>
      </c>
      <c r="F326" s="26"/>
    </row>
    <row r="327" spans="1:6">
      <c r="A327" s="32" t="s">
        <v>47</v>
      </c>
      <c r="B327" s="33">
        <v>217524.52</v>
      </c>
      <c r="C327" s="33">
        <v>218083.37</v>
      </c>
      <c r="D327" s="34">
        <v>62334.85</v>
      </c>
      <c r="E327" s="35">
        <f t="shared" si="15"/>
        <v>100.25691356542241</v>
      </c>
      <c r="F327" s="26"/>
    </row>
    <row r="328" spans="1:6">
      <c r="A328" s="32" t="s">
        <v>54</v>
      </c>
      <c r="B328" s="33">
        <v>224090.04</v>
      </c>
      <c r="C328" s="33">
        <v>207439.45</v>
      </c>
      <c r="D328" s="34">
        <v>58456.160000000003</v>
      </c>
      <c r="E328" s="35">
        <f t="shared" si="15"/>
        <v>92.569687613068396</v>
      </c>
      <c r="F328" s="26"/>
    </row>
    <row r="329" spans="1:6">
      <c r="A329" s="32" t="s">
        <v>46</v>
      </c>
      <c r="B329" s="33">
        <v>12981.27</v>
      </c>
      <c r="C329" s="33">
        <v>11617.27</v>
      </c>
      <c r="D329" s="34">
        <v>4077.3</v>
      </c>
      <c r="E329" s="35">
        <f t="shared" si="15"/>
        <v>89.492553502084164</v>
      </c>
      <c r="F329" s="26"/>
    </row>
    <row r="330" spans="1:6">
      <c r="A330" s="32" t="s">
        <v>59</v>
      </c>
      <c r="B330" s="33">
        <v>-15423.09</v>
      </c>
      <c r="C330" s="33">
        <v>-19039.03</v>
      </c>
      <c r="D330" s="34">
        <v>2.75</v>
      </c>
      <c r="E330" s="35">
        <f t="shared" si="15"/>
        <v>123.44497762769974</v>
      </c>
      <c r="F330" s="26"/>
    </row>
    <row r="331" spans="1:6">
      <c r="A331" s="32" t="s">
        <v>40</v>
      </c>
      <c r="B331" s="33">
        <v>0</v>
      </c>
      <c r="C331" s="33">
        <v>301052.07</v>
      </c>
      <c r="D331" s="34">
        <v>651146.42000000004</v>
      </c>
      <c r="E331" s="35"/>
      <c r="F331" s="26"/>
    </row>
    <row r="332" spans="1:6">
      <c r="A332" s="32" t="s">
        <v>58</v>
      </c>
      <c r="B332" s="33">
        <v>-129894.34</v>
      </c>
      <c r="C332" s="33">
        <v>-179741.86</v>
      </c>
      <c r="D332" s="34">
        <v>353.56</v>
      </c>
      <c r="E332" s="35">
        <f>C332/B332*100</f>
        <v>138.37543652787335</v>
      </c>
      <c r="F332" s="26"/>
    </row>
    <row r="333" spans="1:6">
      <c r="A333" s="32" t="s">
        <v>52</v>
      </c>
      <c r="B333" s="33">
        <v>626387.96</v>
      </c>
      <c r="C333" s="33">
        <v>695058.79</v>
      </c>
      <c r="D333" s="34">
        <v>102443.3</v>
      </c>
      <c r="E333" s="35">
        <f>C333/B333*100</f>
        <v>110.96298690032293</v>
      </c>
      <c r="F333" s="26"/>
    </row>
    <row r="334" spans="1:6">
      <c r="A334" s="32" t="s">
        <v>50</v>
      </c>
      <c r="B334" s="33">
        <v>0</v>
      </c>
      <c r="C334" s="33">
        <v>2788.22</v>
      </c>
      <c r="D334" s="34">
        <v>-7722.03</v>
      </c>
      <c r="E334" s="35"/>
      <c r="F334" s="26"/>
    </row>
    <row r="335" spans="1:6">
      <c r="A335" s="32" t="s">
        <v>44</v>
      </c>
      <c r="B335" s="33">
        <v>1435781.4</v>
      </c>
      <c r="C335" s="33">
        <v>1295843.81</v>
      </c>
      <c r="D335" s="34">
        <v>447862.48</v>
      </c>
      <c r="E335" s="35">
        <f t="shared" ref="E335:E343" si="16">C335/B335*100</f>
        <v>90.253558793838678</v>
      </c>
      <c r="F335" s="26"/>
    </row>
    <row r="336" spans="1:6">
      <c r="A336" s="32" t="s">
        <v>51</v>
      </c>
      <c r="B336" s="33">
        <v>259166.9</v>
      </c>
      <c r="C336" s="33">
        <v>263958.90000000002</v>
      </c>
      <c r="D336" s="34">
        <v>74673.14</v>
      </c>
      <c r="E336" s="35">
        <f t="shared" si="16"/>
        <v>101.84900155073817</v>
      </c>
      <c r="F336" s="26"/>
    </row>
    <row r="337" spans="1:6">
      <c r="A337" s="32" t="s">
        <v>49</v>
      </c>
      <c r="B337" s="33">
        <v>100622.61</v>
      </c>
      <c r="C337" s="33">
        <v>104857.17</v>
      </c>
      <c r="D337" s="34">
        <v>26275.119999999999</v>
      </c>
      <c r="E337" s="35">
        <f t="shared" si="16"/>
        <v>104.20835834013846</v>
      </c>
      <c r="F337" s="26"/>
    </row>
    <row r="338" spans="1:6">
      <c r="A338" s="32" t="s">
        <v>48</v>
      </c>
      <c r="B338" s="33">
        <v>81748.73</v>
      </c>
      <c r="C338" s="33">
        <v>73744.75</v>
      </c>
      <c r="D338" s="34">
        <v>29185.14</v>
      </c>
      <c r="E338" s="35">
        <f t="shared" si="16"/>
        <v>90.209046672651681</v>
      </c>
      <c r="F338" s="26"/>
    </row>
    <row r="339" spans="1:6">
      <c r="A339" s="32" t="s">
        <v>42</v>
      </c>
      <c r="B339" s="33">
        <v>159136.79</v>
      </c>
      <c r="C339" s="33">
        <v>137940.88</v>
      </c>
      <c r="D339" s="34">
        <v>63689.83</v>
      </c>
      <c r="E339" s="35">
        <f t="shared" si="16"/>
        <v>86.680697782077914</v>
      </c>
      <c r="F339" s="26"/>
    </row>
    <row r="340" spans="1:6">
      <c r="A340" s="32" t="s">
        <v>53</v>
      </c>
      <c r="B340" s="33">
        <v>65410.98</v>
      </c>
      <c r="C340" s="33">
        <v>52247.82</v>
      </c>
      <c r="D340" s="34">
        <v>29512.3</v>
      </c>
      <c r="E340" s="35">
        <f t="shared" si="16"/>
        <v>79.876222615836056</v>
      </c>
      <c r="F340" s="26"/>
    </row>
    <row r="341" spans="1:6">
      <c r="A341" s="32" t="s">
        <v>41</v>
      </c>
      <c r="B341" s="33">
        <v>271786.02</v>
      </c>
      <c r="C341" s="33">
        <v>272978.28999999998</v>
      </c>
      <c r="D341" s="34">
        <v>78069.86</v>
      </c>
      <c r="E341" s="35">
        <f t="shared" si="16"/>
        <v>100.43867966424467</v>
      </c>
      <c r="F341" s="26"/>
    </row>
    <row r="342" spans="1:6">
      <c r="A342" s="32" t="s">
        <v>61</v>
      </c>
      <c r="B342" s="33">
        <v>47980.22</v>
      </c>
      <c r="C342" s="33">
        <v>42462.38</v>
      </c>
      <c r="D342" s="34">
        <v>8179.31</v>
      </c>
      <c r="E342" s="35">
        <f t="shared" si="16"/>
        <v>88.499760943155309</v>
      </c>
      <c r="F342" s="26"/>
    </row>
    <row r="343" spans="1:6">
      <c r="A343" s="36" t="s">
        <v>55</v>
      </c>
      <c r="B343" s="37">
        <v>3429336.77</v>
      </c>
      <c r="C343" s="37">
        <v>3449665.06</v>
      </c>
      <c r="D343" s="38">
        <v>1656955.64</v>
      </c>
      <c r="E343" s="39">
        <f t="shared" si="16"/>
        <v>100.59277613612734</v>
      </c>
      <c r="F343" s="26"/>
    </row>
    <row r="344" spans="1:6">
      <c r="A344" s="41" t="s">
        <v>80</v>
      </c>
      <c r="B344" s="41"/>
      <c r="C344" s="41"/>
      <c r="D344" s="41"/>
      <c r="E344" s="35"/>
      <c r="F344" s="26"/>
    </row>
    <row r="345" spans="1:6">
      <c r="A345" s="32" t="s">
        <v>46</v>
      </c>
      <c r="B345" s="33">
        <v>1266.42</v>
      </c>
      <c r="C345" s="33">
        <v>839.74</v>
      </c>
      <c r="D345" s="34">
        <v>853.21</v>
      </c>
      <c r="E345" s="35">
        <f t="shared" ref="E345:E350" si="17">C345/B345*100</f>
        <v>66.308175802656294</v>
      </c>
      <c r="F345" s="26"/>
    </row>
    <row r="346" spans="1:6">
      <c r="A346" s="32" t="s">
        <v>49</v>
      </c>
      <c r="B346" s="33">
        <v>11157.87</v>
      </c>
      <c r="C346" s="33">
        <v>5910.54</v>
      </c>
      <c r="D346" s="34">
        <v>10742.88</v>
      </c>
      <c r="E346" s="35">
        <f t="shared" si="17"/>
        <v>52.971938192504474</v>
      </c>
      <c r="F346" s="26"/>
    </row>
    <row r="347" spans="1:6">
      <c r="A347" s="32" t="s">
        <v>48</v>
      </c>
      <c r="B347" s="33">
        <v>7975.74</v>
      </c>
      <c r="C347" s="33">
        <v>5231.93</v>
      </c>
      <c r="D347" s="34">
        <v>5475.28</v>
      </c>
      <c r="E347" s="35">
        <f t="shared" si="17"/>
        <v>65.598051089930223</v>
      </c>
      <c r="F347" s="26"/>
    </row>
    <row r="348" spans="1:6">
      <c r="A348" s="32" t="s">
        <v>42</v>
      </c>
      <c r="B348" s="33">
        <v>16650.95</v>
      </c>
      <c r="C348" s="33">
        <v>8556.14</v>
      </c>
      <c r="D348" s="34">
        <v>16546.05</v>
      </c>
      <c r="E348" s="35">
        <f t="shared" si="17"/>
        <v>51.385296334443375</v>
      </c>
      <c r="F348" s="26"/>
    </row>
    <row r="349" spans="1:6">
      <c r="A349" s="32" t="s">
        <v>51</v>
      </c>
      <c r="B349" s="33">
        <v>34473.54</v>
      </c>
      <c r="C349" s="33">
        <v>30957.93</v>
      </c>
      <c r="D349" s="34">
        <v>13029.94</v>
      </c>
      <c r="E349" s="35">
        <f t="shared" si="17"/>
        <v>89.802004667927932</v>
      </c>
      <c r="F349" s="26"/>
    </row>
    <row r="350" spans="1:6">
      <c r="A350" s="32" t="s">
        <v>45</v>
      </c>
      <c r="B350" s="33">
        <v>34830.120000000003</v>
      </c>
      <c r="C350" s="33">
        <v>28411.22</v>
      </c>
      <c r="D350" s="34">
        <v>13808.3</v>
      </c>
      <c r="E350" s="35">
        <f t="shared" si="17"/>
        <v>81.570835816816015</v>
      </c>
      <c r="F350" s="26"/>
    </row>
    <row r="351" spans="1:6">
      <c r="A351" s="32" t="s">
        <v>43</v>
      </c>
      <c r="B351" s="33">
        <v>0</v>
      </c>
      <c r="C351" s="33">
        <v>-6053.73</v>
      </c>
      <c r="D351" s="34">
        <v>1522.79</v>
      </c>
      <c r="E351" s="35"/>
      <c r="F351" s="26"/>
    </row>
    <row r="352" spans="1:6">
      <c r="A352" s="32" t="s">
        <v>44</v>
      </c>
      <c r="B352" s="33">
        <v>190982.34</v>
      </c>
      <c r="C352" s="33">
        <v>159563.73000000001</v>
      </c>
      <c r="D352" s="34">
        <v>71071.14</v>
      </c>
      <c r="E352" s="35">
        <f>C352/B352*100</f>
        <v>83.548944891972738</v>
      </c>
      <c r="F352" s="26"/>
    </row>
    <row r="353" spans="1:6">
      <c r="A353" s="32" t="s">
        <v>41</v>
      </c>
      <c r="B353" s="33">
        <v>36151.980000000003</v>
      </c>
      <c r="C353" s="33">
        <v>32318.18</v>
      </c>
      <c r="D353" s="34">
        <v>13649.37</v>
      </c>
      <c r="E353" s="35">
        <f>C353/B353*100</f>
        <v>89.395324958688278</v>
      </c>
      <c r="F353" s="26"/>
    </row>
    <row r="354" spans="1:6">
      <c r="A354" s="32" t="s">
        <v>53</v>
      </c>
      <c r="B354" s="33">
        <v>6100.5</v>
      </c>
      <c r="C354" s="33">
        <v>2146.17</v>
      </c>
      <c r="D354" s="34">
        <v>6427.58</v>
      </c>
      <c r="E354" s="35">
        <f>C354/B354*100</f>
        <v>35.18023112859602</v>
      </c>
      <c r="F354" s="26"/>
    </row>
    <row r="355" spans="1:6">
      <c r="A355" s="32" t="s">
        <v>52</v>
      </c>
      <c r="B355" s="33">
        <v>33929.68</v>
      </c>
      <c r="C355" s="33">
        <v>15689.06</v>
      </c>
      <c r="D355" s="34">
        <v>35957.65</v>
      </c>
      <c r="E355" s="35">
        <f>C355/B355*100</f>
        <v>46.239929171156341</v>
      </c>
      <c r="F355" s="26"/>
    </row>
    <row r="356" spans="1:6">
      <c r="A356" s="32" t="s">
        <v>40</v>
      </c>
      <c r="B356" s="33">
        <v>0</v>
      </c>
      <c r="C356" s="33">
        <v>0</v>
      </c>
      <c r="D356" s="34">
        <v>397399.99</v>
      </c>
      <c r="E356" s="35"/>
      <c r="F356" s="26"/>
    </row>
    <row r="357" spans="1:6">
      <c r="A357" s="36" t="s">
        <v>55</v>
      </c>
      <c r="B357" s="37">
        <v>373519.14</v>
      </c>
      <c r="C357" s="37">
        <v>283570.90999999997</v>
      </c>
      <c r="D357" s="38">
        <v>586484.18000000005</v>
      </c>
      <c r="E357" s="39">
        <f>C357/B357*100</f>
        <v>75.918709279529821</v>
      </c>
      <c r="F357" s="26"/>
    </row>
    <row r="358" spans="1:6">
      <c r="A358" s="41" t="s">
        <v>81</v>
      </c>
      <c r="B358" s="41"/>
      <c r="C358" s="41"/>
      <c r="D358" s="41"/>
      <c r="E358" s="35"/>
      <c r="F358" s="26"/>
    </row>
    <row r="359" spans="1:6">
      <c r="A359" s="32" t="s">
        <v>52</v>
      </c>
      <c r="B359" s="33">
        <v>496354.82</v>
      </c>
      <c r="C359" s="33">
        <v>429591.44</v>
      </c>
      <c r="D359" s="34">
        <v>154134.15</v>
      </c>
      <c r="E359" s="35">
        <f>C359/B359*100</f>
        <v>86.549263287097716</v>
      </c>
      <c r="F359" s="26"/>
    </row>
    <row r="360" spans="1:6">
      <c r="A360" s="32" t="s">
        <v>61</v>
      </c>
      <c r="B360" s="33">
        <v>51982.41</v>
      </c>
      <c r="C360" s="33">
        <v>47086.95</v>
      </c>
      <c r="D360" s="34">
        <v>6330.98</v>
      </c>
      <c r="E360" s="35">
        <f>C360/B360*100</f>
        <v>90.582468184911008</v>
      </c>
      <c r="F360" s="26"/>
    </row>
    <row r="361" spans="1:6">
      <c r="A361" s="32" t="s">
        <v>41</v>
      </c>
      <c r="B361" s="33">
        <v>274877.40000000002</v>
      </c>
      <c r="C361" s="33">
        <v>290695.01</v>
      </c>
      <c r="D361" s="34">
        <v>68787.45</v>
      </c>
      <c r="E361" s="35">
        <f>C361/B361*100</f>
        <v>105.75442360848872</v>
      </c>
      <c r="F361" s="26"/>
    </row>
    <row r="362" spans="1:6">
      <c r="A362" s="32" t="s">
        <v>43</v>
      </c>
      <c r="B362" s="33">
        <v>0</v>
      </c>
      <c r="C362" s="33">
        <v>-81529.08</v>
      </c>
      <c r="D362" s="34">
        <v>8324.8799999999992</v>
      </c>
      <c r="E362" s="35"/>
      <c r="F362" s="26"/>
    </row>
    <row r="363" spans="1:6">
      <c r="A363" s="32" t="s">
        <v>40</v>
      </c>
      <c r="B363" s="33">
        <v>0</v>
      </c>
      <c r="C363" s="33">
        <v>83098.600000000006</v>
      </c>
      <c r="D363" s="34">
        <v>1492689.67</v>
      </c>
      <c r="E363" s="35"/>
      <c r="F363" s="26"/>
    </row>
    <row r="364" spans="1:6">
      <c r="A364" s="32" t="s">
        <v>51</v>
      </c>
      <c r="B364" s="33">
        <v>262114.22</v>
      </c>
      <c r="C364" s="33">
        <v>279757.62</v>
      </c>
      <c r="D364" s="34">
        <v>65775.33</v>
      </c>
      <c r="E364" s="35">
        <f t="shared" ref="E364:E371" si="18">C364/B364*100</f>
        <v>106.73118764788876</v>
      </c>
      <c r="F364" s="26"/>
    </row>
    <row r="365" spans="1:6">
      <c r="A365" s="32" t="s">
        <v>54</v>
      </c>
      <c r="B365" s="33">
        <v>187248.7</v>
      </c>
      <c r="C365" s="33">
        <v>186277.24</v>
      </c>
      <c r="D365" s="34">
        <v>23634.880000000001</v>
      </c>
      <c r="E365" s="35">
        <f t="shared" si="18"/>
        <v>99.48119265981552</v>
      </c>
      <c r="F365" s="26"/>
    </row>
    <row r="366" spans="1:6">
      <c r="A366" s="32" t="s">
        <v>59</v>
      </c>
      <c r="B366" s="33">
        <v>-8721.93</v>
      </c>
      <c r="C366" s="33">
        <v>-8558.77</v>
      </c>
      <c r="D366" s="34">
        <v>11.03</v>
      </c>
      <c r="E366" s="35">
        <f t="shared" si="18"/>
        <v>98.129313122210334</v>
      </c>
      <c r="F366" s="26"/>
    </row>
    <row r="367" spans="1:6">
      <c r="A367" s="32" t="s">
        <v>46</v>
      </c>
      <c r="B367" s="33">
        <v>12662.99</v>
      </c>
      <c r="C367" s="33">
        <v>12080.31</v>
      </c>
      <c r="D367" s="34">
        <v>2777.02</v>
      </c>
      <c r="E367" s="35">
        <f t="shared" si="18"/>
        <v>95.398559108077947</v>
      </c>
      <c r="F367" s="26"/>
    </row>
    <row r="368" spans="1:6">
      <c r="A368" s="32" t="s">
        <v>44</v>
      </c>
      <c r="B368" s="33">
        <v>1452110.22</v>
      </c>
      <c r="C368" s="33">
        <v>1374650.08</v>
      </c>
      <c r="D368" s="34">
        <v>368942.53</v>
      </c>
      <c r="E368" s="35">
        <f t="shared" si="18"/>
        <v>94.665684537362466</v>
      </c>
      <c r="F368" s="26"/>
    </row>
    <row r="369" spans="1:6">
      <c r="A369" s="32" t="s">
        <v>42</v>
      </c>
      <c r="B369" s="33">
        <v>151624.79</v>
      </c>
      <c r="C369" s="33">
        <v>138908.25</v>
      </c>
      <c r="D369" s="34">
        <v>45195.38</v>
      </c>
      <c r="E369" s="35">
        <f t="shared" si="18"/>
        <v>91.613152440310046</v>
      </c>
      <c r="F369" s="26"/>
    </row>
    <row r="370" spans="1:6">
      <c r="A370" s="32" t="s">
        <v>45</v>
      </c>
      <c r="B370" s="33">
        <v>77577.740000000005</v>
      </c>
      <c r="C370" s="33">
        <v>72040.92</v>
      </c>
      <c r="D370" s="34">
        <v>36493.660000000003</v>
      </c>
      <c r="E370" s="35">
        <f t="shared" si="18"/>
        <v>92.862875355739931</v>
      </c>
      <c r="F370" s="26"/>
    </row>
    <row r="371" spans="1:6">
      <c r="A371" s="32" t="s">
        <v>57</v>
      </c>
      <c r="B371" s="33">
        <v>34487.4</v>
      </c>
      <c r="C371" s="33">
        <v>2698.05</v>
      </c>
      <c r="D371" s="34">
        <v>5317.8</v>
      </c>
      <c r="E371" s="35">
        <f t="shared" si="18"/>
        <v>7.823291984898832</v>
      </c>
      <c r="F371" s="26"/>
    </row>
    <row r="372" spans="1:6">
      <c r="A372" s="42" t="s">
        <v>60</v>
      </c>
      <c r="B372" s="42"/>
      <c r="C372" s="42"/>
      <c r="D372" s="42"/>
      <c r="E372" s="35"/>
      <c r="F372" s="26"/>
    </row>
    <row r="373" spans="1:6">
      <c r="A373" s="28" t="s">
        <v>34</v>
      </c>
      <c r="B373" s="28" t="s">
        <v>35</v>
      </c>
      <c r="C373" s="28" t="s">
        <v>36</v>
      </c>
      <c r="D373" s="29" t="s">
        <v>37</v>
      </c>
      <c r="E373" s="35"/>
      <c r="F373" s="26"/>
    </row>
    <row r="374" spans="1:6">
      <c r="A374" s="32" t="s">
        <v>49</v>
      </c>
      <c r="B374" s="33">
        <v>97137.99</v>
      </c>
      <c r="C374" s="33">
        <v>95134.84</v>
      </c>
      <c r="D374" s="34">
        <v>21389.46</v>
      </c>
      <c r="E374" s="35">
        <f>C374/B374*100</f>
        <v>97.937830502772385</v>
      </c>
      <c r="F374" s="26"/>
    </row>
    <row r="375" spans="1:6">
      <c r="A375" s="32" t="s">
        <v>48</v>
      </c>
      <c r="B375" s="33">
        <v>79763.149999999994</v>
      </c>
      <c r="C375" s="33">
        <v>75974.19</v>
      </c>
      <c r="D375" s="34">
        <v>18456.509999999998</v>
      </c>
      <c r="E375" s="35">
        <f>C375/B375*100</f>
        <v>95.249736250386306</v>
      </c>
      <c r="F375" s="26"/>
    </row>
    <row r="376" spans="1:6">
      <c r="A376" s="32" t="s">
        <v>53</v>
      </c>
      <c r="B376" s="33">
        <v>60020.75</v>
      </c>
      <c r="C376" s="33">
        <v>53133.440000000002</v>
      </c>
      <c r="D376" s="34">
        <v>18036.7</v>
      </c>
      <c r="E376" s="35">
        <f>C376/B376*100</f>
        <v>88.525118396554518</v>
      </c>
      <c r="F376" s="26"/>
    </row>
    <row r="377" spans="1:6">
      <c r="A377" s="32" t="s">
        <v>50</v>
      </c>
      <c r="B377" s="33">
        <v>0</v>
      </c>
      <c r="C377" s="33">
        <v>2859.53</v>
      </c>
      <c r="D377" s="34">
        <v>-7731.53</v>
      </c>
      <c r="E377" s="35"/>
      <c r="F377" s="26"/>
    </row>
    <row r="378" spans="1:6">
      <c r="A378" s="32" t="s">
        <v>58</v>
      </c>
      <c r="B378" s="33">
        <v>3468.1</v>
      </c>
      <c r="C378" s="33">
        <v>5993.26</v>
      </c>
      <c r="D378" s="34">
        <v>-415.81</v>
      </c>
      <c r="E378" s="35">
        <f>C378/B378*100</f>
        <v>172.81104927770249</v>
      </c>
      <c r="F378" s="26"/>
    </row>
    <row r="379" spans="1:6">
      <c r="A379" s="32" t="s">
        <v>47</v>
      </c>
      <c r="B379" s="33">
        <v>219998.07999999999</v>
      </c>
      <c r="C379" s="33">
        <v>232332.1</v>
      </c>
      <c r="D379" s="34">
        <v>54800.49</v>
      </c>
      <c r="E379" s="35">
        <f>C379/B379*100</f>
        <v>105.60642165604355</v>
      </c>
      <c r="F379" s="26"/>
    </row>
    <row r="380" spans="1:6">
      <c r="A380" s="36" t="s">
        <v>55</v>
      </c>
      <c r="B380" s="37">
        <v>3452706.83</v>
      </c>
      <c r="C380" s="37">
        <v>3292223.98</v>
      </c>
      <c r="D380" s="38">
        <v>2382950.58</v>
      </c>
      <c r="E380" s="39">
        <f>C380/B380*100</f>
        <v>95.351969978870159</v>
      </c>
      <c r="F380" s="26"/>
    </row>
    <row r="381" spans="1:6">
      <c r="A381" s="41" t="s">
        <v>82</v>
      </c>
      <c r="B381" s="41"/>
      <c r="C381" s="41"/>
      <c r="D381" s="41"/>
      <c r="E381" s="35"/>
      <c r="F381" s="26"/>
    </row>
    <row r="382" spans="1:6">
      <c r="A382" s="32" t="s">
        <v>51</v>
      </c>
      <c r="B382" s="33">
        <v>79751.13</v>
      </c>
      <c r="C382" s="33">
        <v>83390.34</v>
      </c>
      <c r="D382" s="34">
        <v>20064.080000000002</v>
      </c>
      <c r="E382" s="35">
        <f>C382/B382*100</f>
        <v>104.56320806990445</v>
      </c>
      <c r="F382" s="26"/>
    </row>
    <row r="383" spans="1:6">
      <c r="A383" s="32" t="s">
        <v>40</v>
      </c>
      <c r="B383" s="33">
        <v>0</v>
      </c>
      <c r="C383" s="33">
        <v>34356.870000000003</v>
      </c>
      <c r="D383" s="34">
        <v>159473.54</v>
      </c>
      <c r="E383" s="35"/>
      <c r="F383" s="26"/>
    </row>
    <row r="384" spans="1:6">
      <c r="A384" s="32" t="s">
        <v>45</v>
      </c>
      <c r="B384" s="33">
        <v>22589.279999999999</v>
      </c>
      <c r="C384" s="33">
        <v>19114.59</v>
      </c>
      <c r="D384" s="34">
        <v>9188.61</v>
      </c>
      <c r="E384" s="35">
        <f t="shared" ref="E384:E390" si="19">C384/B384*100</f>
        <v>84.617969231423046</v>
      </c>
      <c r="F384" s="26"/>
    </row>
    <row r="385" spans="1:6">
      <c r="A385" s="32" t="s">
        <v>47</v>
      </c>
      <c r="B385" s="33">
        <v>66937.17</v>
      </c>
      <c r="C385" s="33">
        <v>68867.37</v>
      </c>
      <c r="D385" s="34">
        <v>16679.07</v>
      </c>
      <c r="E385" s="35">
        <f t="shared" si="19"/>
        <v>102.88359965023916</v>
      </c>
      <c r="F385" s="26"/>
    </row>
    <row r="386" spans="1:6">
      <c r="A386" s="32" t="s">
        <v>42</v>
      </c>
      <c r="B386" s="33">
        <v>68000.149999999994</v>
      </c>
      <c r="C386" s="33">
        <v>62429.03</v>
      </c>
      <c r="D386" s="34">
        <v>20813.71</v>
      </c>
      <c r="E386" s="35">
        <f t="shared" si="19"/>
        <v>91.807194542953212</v>
      </c>
      <c r="F386" s="26"/>
    </row>
    <row r="387" spans="1:6">
      <c r="A387" s="32" t="s">
        <v>53</v>
      </c>
      <c r="B387" s="33">
        <v>29899.72</v>
      </c>
      <c r="C387" s="33">
        <v>24929.5</v>
      </c>
      <c r="D387" s="34">
        <v>8686.9699999999993</v>
      </c>
      <c r="E387" s="35">
        <f t="shared" si="19"/>
        <v>83.377034968889348</v>
      </c>
      <c r="F387" s="26"/>
    </row>
    <row r="388" spans="1:6">
      <c r="A388" s="32" t="s">
        <v>48</v>
      </c>
      <c r="B388" s="33">
        <v>30831.05</v>
      </c>
      <c r="C388" s="33">
        <v>28602.48</v>
      </c>
      <c r="D388" s="34">
        <v>7039.7</v>
      </c>
      <c r="E388" s="35">
        <f t="shared" si="19"/>
        <v>92.771670118273619</v>
      </c>
      <c r="F388" s="26"/>
    </row>
    <row r="389" spans="1:6">
      <c r="A389" s="32" t="s">
        <v>57</v>
      </c>
      <c r="B389" s="33">
        <v>11797</v>
      </c>
      <c r="C389" s="33">
        <v>1089.29</v>
      </c>
      <c r="D389" s="34">
        <v>1530.6</v>
      </c>
      <c r="E389" s="35">
        <f t="shared" si="19"/>
        <v>9.2336187166228694</v>
      </c>
      <c r="F389" s="26"/>
    </row>
    <row r="390" spans="1:6">
      <c r="A390" s="32" t="s">
        <v>49</v>
      </c>
      <c r="B390" s="33">
        <v>40574.589999999997</v>
      </c>
      <c r="C390" s="33">
        <v>36979.620000000003</v>
      </c>
      <c r="D390" s="34">
        <v>12932.9</v>
      </c>
      <c r="E390" s="35">
        <f t="shared" si="19"/>
        <v>91.139848856143729</v>
      </c>
      <c r="F390" s="26"/>
    </row>
    <row r="391" spans="1:6">
      <c r="A391" s="32" t="s">
        <v>43</v>
      </c>
      <c r="B391" s="33">
        <v>0</v>
      </c>
      <c r="C391" s="33">
        <v>-24477.35</v>
      </c>
      <c r="D391" s="34">
        <v>2262.9299999999998</v>
      </c>
      <c r="E391" s="35"/>
      <c r="F391" s="26"/>
    </row>
    <row r="392" spans="1:6">
      <c r="A392" s="32" t="s">
        <v>46</v>
      </c>
      <c r="B392" s="33">
        <v>4896.12</v>
      </c>
      <c r="C392" s="33">
        <v>4552.71</v>
      </c>
      <c r="D392" s="34">
        <v>1102</v>
      </c>
      <c r="E392" s="35">
        <f>C392/B392*100</f>
        <v>92.986078772579106</v>
      </c>
      <c r="F392" s="26"/>
    </row>
    <row r="393" spans="1:6">
      <c r="A393" s="32" t="s">
        <v>41</v>
      </c>
      <c r="B393" s="33">
        <v>83634.36</v>
      </c>
      <c r="C393" s="33">
        <v>86159.95</v>
      </c>
      <c r="D393" s="34">
        <v>20896.04</v>
      </c>
      <c r="E393" s="35">
        <f>C393/B393*100</f>
        <v>103.01979951780584</v>
      </c>
      <c r="F393" s="26"/>
    </row>
    <row r="394" spans="1:6">
      <c r="A394" s="32" t="s">
        <v>52</v>
      </c>
      <c r="B394" s="33">
        <v>164810.21</v>
      </c>
      <c r="C394" s="33">
        <v>149363.91</v>
      </c>
      <c r="D394" s="34">
        <v>48428.63</v>
      </c>
      <c r="E394" s="35">
        <f>C394/B394*100</f>
        <v>90.627825788220278</v>
      </c>
      <c r="F394" s="26"/>
    </row>
    <row r="395" spans="1:6">
      <c r="A395" s="32" t="s">
        <v>50</v>
      </c>
      <c r="B395" s="33">
        <v>0</v>
      </c>
      <c r="C395" s="33">
        <v>914.26</v>
      </c>
      <c r="D395" s="34">
        <v>-2198.04</v>
      </c>
      <c r="E395" s="35"/>
      <c r="F395" s="26"/>
    </row>
    <row r="396" spans="1:6">
      <c r="A396" s="32" t="s">
        <v>54</v>
      </c>
      <c r="B396" s="33">
        <v>57987.12</v>
      </c>
      <c r="C396" s="33">
        <v>55001.46</v>
      </c>
      <c r="D396" s="34">
        <v>10925.52</v>
      </c>
      <c r="E396" s="35">
        <f>C396/B396*100</f>
        <v>94.85116694879828</v>
      </c>
      <c r="F396" s="26"/>
    </row>
    <row r="397" spans="1:6">
      <c r="A397" s="32" t="s">
        <v>44</v>
      </c>
      <c r="B397" s="33">
        <v>441820.92</v>
      </c>
      <c r="C397" s="33">
        <v>408021.89</v>
      </c>
      <c r="D397" s="34">
        <v>107270.39999999999</v>
      </c>
      <c r="E397" s="35">
        <f>C397/B397*100</f>
        <v>92.350061196740072</v>
      </c>
      <c r="F397" s="26"/>
    </row>
    <row r="398" spans="1:6">
      <c r="A398" s="36" t="s">
        <v>55</v>
      </c>
      <c r="B398" s="37">
        <v>1103528.82</v>
      </c>
      <c r="C398" s="37">
        <v>1039295.92</v>
      </c>
      <c r="D398" s="38">
        <v>445096.66</v>
      </c>
      <c r="E398" s="39">
        <f>C398/B398*100</f>
        <v>94.17931830724639</v>
      </c>
      <c r="F398" s="26"/>
    </row>
    <row r="399" spans="1:6">
      <c r="A399" s="41" t="s">
        <v>83</v>
      </c>
      <c r="B399" s="41"/>
      <c r="C399" s="41"/>
      <c r="D399" s="41"/>
      <c r="E399" s="35"/>
      <c r="F399" s="26"/>
    </row>
    <row r="400" spans="1:6">
      <c r="A400" s="32" t="s">
        <v>49</v>
      </c>
      <c r="B400" s="33">
        <v>46459.56</v>
      </c>
      <c r="C400" s="33">
        <v>58316.6</v>
      </c>
      <c r="D400" s="34">
        <v>7.99</v>
      </c>
      <c r="E400" s="35">
        <f t="shared" ref="E400:E406" si="20">C400/B400*100</f>
        <v>125.52120596923433</v>
      </c>
      <c r="F400" s="26"/>
    </row>
    <row r="401" spans="1:6">
      <c r="A401" s="32" t="s">
        <v>51</v>
      </c>
      <c r="B401" s="33">
        <v>80411.64</v>
      </c>
      <c r="C401" s="33">
        <v>94434.65</v>
      </c>
      <c r="D401" s="34">
        <v>11620.37</v>
      </c>
      <c r="E401" s="35">
        <f t="shared" si="20"/>
        <v>117.43902997128275</v>
      </c>
      <c r="F401" s="26"/>
    </row>
    <row r="402" spans="1:6">
      <c r="A402" s="32" t="s">
        <v>53</v>
      </c>
      <c r="B402" s="33">
        <v>29288.19</v>
      </c>
      <c r="C402" s="33">
        <v>35151.760000000002</v>
      </c>
      <c r="D402" s="34">
        <v>-658.8</v>
      </c>
      <c r="E402" s="35">
        <f t="shared" si="20"/>
        <v>120.02025389756076</v>
      </c>
      <c r="F402" s="26"/>
    </row>
    <row r="403" spans="1:6">
      <c r="A403" s="32" t="s">
        <v>46</v>
      </c>
      <c r="B403" s="33">
        <v>3521.8</v>
      </c>
      <c r="C403" s="33">
        <v>5737.94</v>
      </c>
      <c r="D403" s="34">
        <v>-1445.13</v>
      </c>
      <c r="E403" s="35">
        <f t="shared" si="20"/>
        <v>162.92634448293484</v>
      </c>
      <c r="F403" s="26"/>
    </row>
    <row r="404" spans="1:6">
      <c r="A404" s="32" t="s">
        <v>45</v>
      </c>
      <c r="B404" s="33">
        <v>14949.96</v>
      </c>
      <c r="C404" s="33">
        <v>24929.61</v>
      </c>
      <c r="D404" s="34">
        <v>-4571.66</v>
      </c>
      <c r="E404" s="35">
        <f t="shared" si="20"/>
        <v>166.75369031087709</v>
      </c>
      <c r="F404" s="26"/>
    </row>
    <row r="405" spans="1:6">
      <c r="A405" s="32" t="s">
        <v>47</v>
      </c>
      <c r="B405" s="33">
        <v>67491.289999999994</v>
      </c>
      <c r="C405" s="33">
        <v>78162.19</v>
      </c>
      <c r="D405" s="34">
        <v>9602.92</v>
      </c>
      <c r="E405" s="35">
        <f t="shared" si="20"/>
        <v>115.81078091706354</v>
      </c>
      <c r="F405" s="26"/>
    </row>
    <row r="406" spans="1:6">
      <c r="A406" s="32" t="s">
        <v>52</v>
      </c>
      <c r="B406" s="33">
        <v>162948.38</v>
      </c>
      <c r="C406" s="33">
        <v>198637.76</v>
      </c>
      <c r="D406" s="34">
        <v>4516.21</v>
      </c>
      <c r="E406" s="35">
        <f t="shared" si="20"/>
        <v>121.90226131735706</v>
      </c>
      <c r="F406" s="26"/>
    </row>
    <row r="407" spans="1:6">
      <c r="A407" s="32" t="s">
        <v>40</v>
      </c>
      <c r="B407" s="33">
        <v>0</v>
      </c>
      <c r="C407" s="33">
        <v>32795.660000000003</v>
      </c>
      <c r="D407" s="34">
        <v>82531.149999999994</v>
      </c>
      <c r="E407" s="35"/>
      <c r="F407" s="26"/>
    </row>
    <row r="408" spans="1:6">
      <c r="A408" s="32" t="s">
        <v>48</v>
      </c>
      <c r="B408" s="33">
        <v>22193.07</v>
      </c>
      <c r="C408" s="33">
        <v>27499.63</v>
      </c>
      <c r="D408" s="34">
        <v>-433.27</v>
      </c>
      <c r="E408" s="35">
        <f>C408/B408*100</f>
        <v>123.91088749776395</v>
      </c>
      <c r="F408" s="26"/>
    </row>
    <row r="409" spans="1:6">
      <c r="A409" s="32" t="s">
        <v>41</v>
      </c>
      <c r="B409" s="33">
        <v>84327.01</v>
      </c>
      <c r="C409" s="33">
        <v>97657.97</v>
      </c>
      <c r="D409" s="34">
        <v>12198.26</v>
      </c>
      <c r="E409" s="35">
        <f>C409/B409*100</f>
        <v>115.80864778675304</v>
      </c>
      <c r="F409" s="26"/>
    </row>
    <row r="410" spans="1:6">
      <c r="A410" s="32" t="s">
        <v>54</v>
      </c>
      <c r="B410" s="33">
        <v>66293.88</v>
      </c>
      <c r="C410" s="33">
        <v>62657.86</v>
      </c>
      <c r="D410" s="34">
        <v>14573.11</v>
      </c>
      <c r="E410" s="35">
        <f>C410/B410*100</f>
        <v>94.515300658220639</v>
      </c>
      <c r="F410" s="26"/>
    </row>
    <row r="411" spans="1:6">
      <c r="A411" s="32" t="s">
        <v>57</v>
      </c>
      <c r="B411" s="33">
        <v>13004.87</v>
      </c>
      <c r="C411" s="33">
        <v>2188.48</v>
      </c>
      <c r="D411" s="34">
        <v>1631.4</v>
      </c>
      <c r="E411" s="35">
        <f>C411/B411*100</f>
        <v>16.828157451785369</v>
      </c>
      <c r="F411" s="26"/>
    </row>
    <row r="412" spans="1:6">
      <c r="A412" s="32" t="s">
        <v>43</v>
      </c>
      <c r="B412" s="33">
        <v>0</v>
      </c>
      <c r="C412" s="33">
        <v>-22405.17</v>
      </c>
      <c r="D412" s="34">
        <v>367.21</v>
      </c>
      <c r="E412" s="35"/>
      <c r="F412" s="26"/>
    </row>
    <row r="413" spans="1:6">
      <c r="A413" s="32" t="s">
        <v>42</v>
      </c>
      <c r="B413" s="33">
        <v>73087.58</v>
      </c>
      <c r="C413" s="33">
        <v>90822.15</v>
      </c>
      <c r="D413" s="34">
        <v>1020.68</v>
      </c>
      <c r="E413" s="35">
        <f>C413/B413*100</f>
        <v>124.26482037030094</v>
      </c>
      <c r="F413" s="26"/>
    </row>
    <row r="414" spans="1:6">
      <c r="A414" s="32" t="s">
        <v>44</v>
      </c>
      <c r="B414" s="33">
        <v>445479.6</v>
      </c>
      <c r="C414" s="33">
        <v>469277.22</v>
      </c>
      <c r="D414" s="34">
        <v>64423.6</v>
      </c>
      <c r="E414" s="35">
        <f>C414/B414*100</f>
        <v>105.34202239563832</v>
      </c>
      <c r="F414" s="26"/>
    </row>
    <row r="415" spans="1:6">
      <c r="A415" s="32" t="s">
        <v>50</v>
      </c>
      <c r="B415" s="33">
        <v>0</v>
      </c>
      <c r="C415" s="33">
        <v>5178.18</v>
      </c>
      <c r="D415" s="34">
        <v>-6548.12</v>
      </c>
      <c r="E415" s="35"/>
      <c r="F415" s="26"/>
    </row>
    <row r="416" spans="1:6">
      <c r="A416" s="36" t="s">
        <v>55</v>
      </c>
      <c r="B416" s="37">
        <v>1109456.83</v>
      </c>
      <c r="C416" s="37">
        <v>1261042.49</v>
      </c>
      <c r="D416" s="38">
        <v>188835.92</v>
      </c>
      <c r="E416" s="39">
        <f>C416/B416*100</f>
        <v>113.6630516754762</v>
      </c>
      <c r="F416" s="26"/>
    </row>
    <row r="417" spans="1:6">
      <c r="A417" s="41" t="s">
        <v>84</v>
      </c>
      <c r="B417" s="41"/>
      <c r="C417" s="41"/>
      <c r="D417" s="41"/>
      <c r="E417" s="35"/>
      <c r="F417" s="26"/>
    </row>
    <row r="418" spans="1:6">
      <c r="A418" s="32" t="s">
        <v>42</v>
      </c>
      <c r="B418" s="33">
        <v>67285.960000000006</v>
      </c>
      <c r="C418" s="33">
        <v>46802.97</v>
      </c>
      <c r="D418" s="34">
        <v>50120.07</v>
      </c>
      <c r="E418" s="35">
        <f>C418/B418*100</f>
        <v>69.558300126802081</v>
      </c>
      <c r="F418" s="26"/>
    </row>
    <row r="419" spans="1:6">
      <c r="A419" s="32" t="s">
        <v>44</v>
      </c>
      <c r="B419" s="33">
        <v>442858.44</v>
      </c>
      <c r="C419" s="33">
        <v>364977.1</v>
      </c>
      <c r="D419" s="34">
        <v>185710.84</v>
      </c>
      <c r="E419" s="35">
        <f>C419/B419*100</f>
        <v>82.4139424778717</v>
      </c>
      <c r="F419" s="26"/>
    </row>
    <row r="420" spans="1:6">
      <c r="A420" s="32" t="s">
        <v>43</v>
      </c>
      <c r="B420" s="33">
        <v>0</v>
      </c>
      <c r="C420" s="33">
        <v>-15226.37</v>
      </c>
      <c r="D420" s="34">
        <v>5133.67</v>
      </c>
      <c r="E420" s="35"/>
      <c r="F420" s="26"/>
    </row>
    <row r="421" spans="1:6">
      <c r="A421" s="32" t="s">
        <v>53</v>
      </c>
      <c r="B421" s="33">
        <v>30483.73</v>
      </c>
      <c r="C421" s="33">
        <v>20292.77</v>
      </c>
      <c r="D421" s="34">
        <v>21201.3</v>
      </c>
      <c r="E421" s="35">
        <f>C421/B421*100</f>
        <v>66.569182970719126</v>
      </c>
      <c r="F421" s="26"/>
    </row>
    <row r="422" spans="1:6">
      <c r="A422" s="32" t="s">
        <v>57</v>
      </c>
      <c r="B422" s="33">
        <v>10512.52</v>
      </c>
      <c r="C422" s="33">
        <v>955.63</v>
      </c>
      <c r="D422" s="34">
        <v>1621.8</v>
      </c>
      <c r="E422" s="35">
        <f>C422/B422*100</f>
        <v>9.0903988767678907</v>
      </c>
      <c r="F422" s="26"/>
    </row>
    <row r="423" spans="1:6">
      <c r="A423" s="32" t="s">
        <v>41</v>
      </c>
      <c r="B423" s="33">
        <v>83830.740000000005</v>
      </c>
      <c r="C423" s="33">
        <v>75239.960000000006</v>
      </c>
      <c r="D423" s="34">
        <v>34334.35</v>
      </c>
      <c r="E423" s="35">
        <f>C423/B423*100</f>
        <v>89.752231699254963</v>
      </c>
      <c r="F423" s="26"/>
    </row>
    <row r="424" spans="1:6">
      <c r="A424" s="32" t="s">
        <v>49</v>
      </c>
      <c r="B424" s="33">
        <v>39260.589999999997</v>
      </c>
      <c r="C424" s="33">
        <v>26523.91</v>
      </c>
      <c r="D424" s="34">
        <v>31156.39</v>
      </c>
      <c r="E424" s="35">
        <f>C424/B424*100</f>
        <v>67.558612848151284</v>
      </c>
      <c r="F424" s="26"/>
    </row>
    <row r="425" spans="1:6">
      <c r="A425" s="32" t="s">
        <v>45</v>
      </c>
      <c r="B425" s="33">
        <v>39706.339999999997</v>
      </c>
      <c r="C425" s="33">
        <v>27505.98</v>
      </c>
      <c r="D425" s="34">
        <v>28230.93</v>
      </c>
      <c r="E425" s="35">
        <f>C425/B425*100</f>
        <v>69.273521558521892</v>
      </c>
      <c r="F425" s="26"/>
    </row>
    <row r="426" spans="1:6">
      <c r="A426" s="32" t="s">
        <v>50</v>
      </c>
      <c r="B426" s="33">
        <v>0</v>
      </c>
      <c r="C426" s="33">
        <v>714.52</v>
      </c>
      <c r="D426" s="34">
        <v>-2473.02</v>
      </c>
      <c r="E426" s="35"/>
      <c r="F426" s="26"/>
    </row>
    <row r="427" spans="1:6">
      <c r="A427" s="32" t="s">
        <v>40</v>
      </c>
      <c r="B427" s="33">
        <v>0</v>
      </c>
      <c r="C427" s="33">
        <v>42137.16</v>
      </c>
      <c r="D427" s="34">
        <v>643259.42000000004</v>
      </c>
      <c r="E427" s="35"/>
      <c r="F427" s="26"/>
    </row>
    <row r="428" spans="1:6">
      <c r="A428" s="32" t="s">
        <v>46</v>
      </c>
      <c r="B428" s="33">
        <v>5638.73</v>
      </c>
      <c r="C428" s="33">
        <v>4417.01</v>
      </c>
      <c r="D428" s="34">
        <v>2536.7800000000002</v>
      </c>
      <c r="E428" s="35">
        <f t="shared" ref="E428:E434" si="21">C428/B428*100</f>
        <v>78.333419050034323</v>
      </c>
      <c r="F428" s="26"/>
    </row>
    <row r="429" spans="1:6">
      <c r="A429" s="32" t="s">
        <v>47</v>
      </c>
      <c r="B429" s="33">
        <v>67094.149999999994</v>
      </c>
      <c r="C429" s="33">
        <v>60139.51</v>
      </c>
      <c r="D429" s="34">
        <v>27377.05</v>
      </c>
      <c r="E429" s="35">
        <f t="shared" si="21"/>
        <v>89.634506138016519</v>
      </c>
      <c r="F429" s="26"/>
    </row>
    <row r="430" spans="1:6">
      <c r="A430" s="32" t="s">
        <v>52</v>
      </c>
      <c r="B430" s="33">
        <v>169522.21</v>
      </c>
      <c r="C430" s="33">
        <v>120530.21</v>
      </c>
      <c r="D430" s="34">
        <v>117411.85</v>
      </c>
      <c r="E430" s="35">
        <f t="shared" si="21"/>
        <v>71.099952035783403</v>
      </c>
      <c r="F430" s="26"/>
    </row>
    <row r="431" spans="1:6">
      <c r="A431" s="32" t="s">
        <v>51</v>
      </c>
      <c r="B431" s="33">
        <v>79938.61</v>
      </c>
      <c r="C431" s="33">
        <v>72158.509999999995</v>
      </c>
      <c r="D431" s="34">
        <v>32845.410000000003</v>
      </c>
      <c r="E431" s="35">
        <f t="shared" si="21"/>
        <v>90.267406451025352</v>
      </c>
      <c r="F431" s="26"/>
    </row>
    <row r="432" spans="1:6">
      <c r="A432" s="32" t="s">
        <v>54</v>
      </c>
      <c r="B432" s="33">
        <v>41059.300000000003</v>
      </c>
      <c r="C432" s="33">
        <v>39370.57</v>
      </c>
      <c r="D432" s="34">
        <v>5855.82</v>
      </c>
      <c r="E432" s="35">
        <f t="shared" si="21"/>
        <v>95.887095006490611</v>
      </c>
      <c r="F432" s="26"/>
    </row>
    <row r="433" spans="1:6">
      <c r="A433" s="32" t="s">
        <v>48</v>
      </c>
      <c r="B433" s="33">
        <v>35499.480000000003</v>
      </c>
      <c r="C433" s="33">
        <v>27756.240000000002</v>
      </c>
      <c r="D433" s="34">
        <v>18247.64</v>
      </c>
      <c r="E433" s="35">
        <f t="shared" si="21"/>
        <v>78.187736834455038</v>
      </c>
      <c r="F433" s="26"/>
    </row>
    <row r="434" spans="1:6">
      <c r="A434" s="36" t="s">
        <v>55</v>
      </c>
      <c r="B434" s="37">
        <v>1112690.8</v>
      </c>
      <c r="C434" s="37">
        <v>914295.68</v>
      </c>
      <c r="D434" s="38">
        <v>1202570.3</v>
      </c>
      <c r="E434" s="39">
        <f t="shared" si="21"/>
        <v>82.169788767912891</v>
      </c>
      <c r="F434" s="26"/>
    </row>
    <row r="435" spans="1:6">
      <c r="A435" s="41" t="s">
        <v>85</v>
      </c>
      <c r="B435" s="41"/>
      <c r="C435" s="41"/>
      <c r="D435" s="41"/>
      <c r="E435" s="35"/>
      <c r="F435" s="26"/>
    </row>
    <row r="436" spans="1:6">
      <c r="A436" s="32" t="s">
        <v>51</v>
      </c>
      <c r="B436" s="33">
        <v>80303.22</v>
      </c>
      <c r="C436" s="33">
        <v>87388.1</v>
      </c>
      <c r="D436" s="34">
        <v>19176.919999999998</v>
      </c>
      <c r="E436" s="35">
        <f>C436/B436*100</f>
        <v>108.82265991326376</v>
      </c>
      <c r="F436" s="26"/>
    </row>
    <row r="437" spans="1:6">
      <c r="A437" s="32" t="s">
        <v>52</v>
      </c>
      <c r="B437" s="33">
        <v>116064.53</v>
      </c>
      <c r="C437" s="33">
        <v>108874.92</v>
      </c>
      <c r="D437" s="34">
        <v>35504.35</v>
      </c>
      <c r="E437" s="35">
        <f>C437/B437*100</f>
        <v>93.805506298952835</v>
      </c>
      <c r="F437" s="26"/>
    </row>
    <row r="438" spans="1:6">
      <c r="A438" s="32" t="s">
        <v>48</v>
      </c>
      <c r="B438" s="33">
        <v>24794.93</v>
      </c>
      <c r="C438" s="33">
        <v>24449.85</v>
      </c>
      <c r="D438" s="34">
        <v>5092.55</v>
      </c>
      <c r="E438" s="35">
        <f>C438/B438*100</f>
        <v>98.608263866846968</v>
      </c>
      <c r="F438" s="26"/>
    </row>
    <row r="439" spans="1:6">
      <c r="A439" s="32" t="s">
        <v>45</v>
      </c>
      <c r="B439" s="33">
        <v>14840.4</v>
      </c>
      <c r="C439" s="33">
        <v>10145.61</v>
      </c>
      <c r="D439" s="34">
        <v>9118.81</v>
      </c>
      <c r="E439" s="35">
        <f>C439/B439*100</f>
        <v>68.364801487830519</v>
      </c>
      <c r="F439" s="26"/>
    </row>
    <row r="440" spans="1:6">
      <c r="A440" s="32" t="s">
        <v>40</v>
      </c>
      <c r="B440" s="33">
        <v>0</v>
      </c>
      <c r="C440" s="33">
        <v>4015.34</v>
      </c>
      <c r="D440" s="34">
        <v>232314.17</v>
      </c>
      <c r="E440" s="35"/>
      <c r="F440" s="26"/>
    </row>
    <row r="441" spans="1:6">
      <c r="A441" s="42" t="s">
        <v>60</v>
      </c>
      <c r="B441" s="42"/>
      <c r="C441" s="42"/>
      <c r="D441" s="42"/>
      <c r="E441" s="35"/>
      <c r="F441" s="26"/>
    </row>
    <row r="442" spans="1:6">
      <c r="A442" s="28" t="s">
        <v>34</v>
      </c>
      <c r="B442" s="28" t="s">
        <v>35</v>
      </c>
      <c r="C442" s="28" t="s">
        <v>36</v>
      </c>
      <c r="D442" s="29" t="s">
        <v>37</v>
      </c>
      <c r="E442" s="35"/>
      <c r="F442" s="26"/>
    </row>
    <row r="443" spans="1:6">
      <c r="A443" s="32" t="s">
        <v>46</v>
      </c>
      <c r="B443" s="33">
        <v>3940.15</v>
      </c>
      <c r="C443" s="33">
        <v>3891.31</v>
      </c>
      <c r="D443" s="34">
        <v>803.01</v>
      </c>
      <c r="E443" s="35">
        <f>C443/B443*100</f>
        <v>98.760453282235446</v>
      </c>
      <c r="F443" s="26"/>
    </row>
    <row r="444" spans="1:6">
      <c r="A444" s="32" t="s">
        <v>54</v>
      </c>
      <c r="B444" s="33">
        <v>66293.759999999995</v>
      </c>
      <c r="C444" s="33">
        <v>66768.09</v>
      </c>
      <c r="D444" s="34">
        <v>10633.24</v>
      </c>
      <c r="E444" s="35">
        <f>C444/B444*100</f>
        <v>100.71549720516681</v>
      </c>
      <c r="F444" s="26"/>
    </row>
    <row r="445" spans="1:6">
      <c r="A445" s="32" t="s">
        <v>44</v>
      </c>
      <c r="B445" s="33">
        <v>444879</v>
      </c>
      <c r="C445" s="33">
        <v>423364.5</v>
      </c>
      <c r="D445" s="34">
        <v>108693.33</v>
      </c>
      <c r="E445" s="35">
        <f>C445/B445*100</f>
        <v>95.163965932309679</v>
      </c>
      <c r="F445" s="26"/>
    </row>
    <row r="446" spans="1:6">
      <c r="A446" s="32" t="s">
        <v>47</v>
      </c>
      <c r="B446" s="33">
        <v>67400.460000000006</v>
      </c>
      <c r="C446" s="33">
        <v>71966.649999999994</v>
      </c>
      <c r="D446" s="34">
        <v>15945.24</v>
      </c>
      <c r="E446" s="35">
        <f>C446/B446*100</f>
        <v>106.77471637433926</v>
      </c>
      <c r="F446" s="26"/>
    </row>
    <row r="447" spans="1:6">
      <c r="A447" s="32" t="s">
        <v>50</v>
      </c>
      <c r="B447" s="33">
        <v>0</v>
      </c>
      <c r="C447" s="33">
        <v>969.85</v>
      </c>
      <c r="D447" s="34">
        <v>-2189.84</v>
      </c>
      <c r="E447" s="35"/>
      <c r="F447" s="26"/>
    </row>
    <row r="448" spans="1:6">
      <c r="A448" s="32" t="s">
        <v>43</v>
      </c>
      <c r="B448" s="33">
        <v>0</v>
      </c>
      <c r="C448" s="33">
        <v>-26107.89</v>
      </c>
      <c r="D448" s="34">
        <v>2291.8200000000002</v>
      </c>
      <c r="E448" s="35"/>
      <c r="F448" s="26"/>
    </row>
    <row r="449" spans="1:6">
      <c r="A449" s="32" t="s">
        <v>49</v>
      </c>
      <c r="B449" s="33">
        <v>28127.63</v>
      </c>
      <c r="C449" s="33">
        <v>24901.85</v>
      </c>
      <c r="D449" s="34">
        <v>9403.8700000000008</v>
      </c>
      <c r="E449" s="35">
        <f t="shared" ref="E449:E454" si="22">C449/B449*100</f>
        <v>88.531632419795045</v>
      </c>
      <c r="F449" s="26"/>
    </row>
    <row r="450" spans="1:6">
      <c r="A450" s="32" t="s">
        <v>53</v>
      </c>
      <c r="B450" s="33">
        <v>20876.580000000002</v>
      </c>
      <c r="C450" s="33">
        <v>19013.88</v>
      </c>
      <c r="D450" s="34">
        <v>6402.1</v>
      </c>
      <c r="E450" s="35">
        <f t="shared" si="22"/>
        <v>91.077561554622449</v>
      </c>
      <c r="F450" s="26"/>
    </row>
    <row r="451" spans="1:6">
      <c r="A451" s="32" t="s">
        <v>41</v>
      </c>
      <c r="B451" s="33">
        <v>84213.3</v>
      </c>
      <c r="C451" s="33">
        <v>90068.53</v>
      </c>
      <c r="D451" s="34">
        <v>19975.05</v>
      </c>
      <c r="E451" s="35">
        <f t="shared" si="22"/>
        <v>106.95285661528521</v>
      </c>
      <c r="F451" s="26"/>
    </row>
    <row r="452" spans="1:6">
      <c r="A452" s="32" t="s">
        <v>57</v>
      </c>
      <c r="B452" s="33">
        <v>8911.6</v>
      </c>
      <c r="C452" s="33">
        <v>196.74</v>
      </c>
      <c r="D452" s="34">
        <v>1629.2</v>
      </c>
      <c r="E452" s="35">
        <f t="shared" si="22"/>
        <v>2.2076843664437362</v>
      </c>
      <c r="F452" s="26"/>
    </row>
    <row r="453" spans="1:6">
      <c r="A453" s="32" t="s">
        <v>42</v>
      </c>
      <c r="B453" s="33">
        <v>47281.27</v>
      </c>
      <c r="C453" s="33">
        <v>42990.42</v>
      </c>
      <c r="D453" s="34">
        <v>15194.58</v>
      </c>
      <c r="E453" s="35">
        <f t="shared" si="22"/>
        <v>90.92484190885736</v>
      </c>
      <c r="F453" s="26"/>
    </row>
    <row r="454" spans="1:6">
      <c r="A454" s="36" t="s">
        <v>55</v>
      </c>
      <c r="B454" s="37">
        <v>1007926.83</v>
      </c>
      <c r="C454" s="37">
        <v>952897.75</v>
      </c>
      <c r="D454" s="38">
        <v>489988.4</v>
      </c>
      <c r="E454" s="39">
        <f t="shared" si="22"/>
        <v>94.540369562342136</v>
      </c>
      <c r="F454" s="26"/>
    </row>
    <row r="455" spans="1:6">
      <c r="A455" s="41" t="s">
        <v>86</v>
      </c>
      <c r="B455" s="41"/>
      <c r="C455" s="41"/>
      <c r="D455" s="41"/>
      <c r="E455" s="35"/>
      <c r="F455" s="26"/>
    </row>
    <row r="456" spans="1:6">
      <c r="A456" s="32" t="s">
        <v>41</v>
      </c>
      <c r="B456" s="33">
        <v>140379.78</v>
      </c>
      <c r="C456" s="33">
        <v>148977.29</v>
      </c>
      <c r="D456" s="34">
        <v>22086.77</v>
      </c>
      <c r="E456" s="35">
        <f>C456/B456*100</f>
        <v>106.12446464868374</v>
      </c>
      <c r="F456" s="26"/>
    </row>
    <row r="457" spans="1:6">
      <c r="A457" s="32" t="s">
        <v>51</v>
      </c>
      <c r="B457" s="33">
        <v>133861.56</v>
      </c>
      <c r="C457" s="33">
        <v>143262.69</v>
      </c>
      <c r="D457" s="34">
        <v>21082.03</v>
      </c>
      <c r="E457" s="35">
        <f>C457/B457*100</f>
        <v>107.02302438429673</v>
      </c>
      <c r="F457" s="26"/>
    </row>
    <row r="458" spans="1:6">
      <c r="A458" s="32" t="s">
        <v>40</v>
      </c>
      <c r="B458" s="33">
        <v>0</v>
      </c>
      <c r="C458" s="33">
        <v>72414.28</v>
      </c>
      <c r="D458" s="34">
        <v>5751.94</v>
      </c>
      <c r="E458" s="35"/>
      <c r="F458" s="26"/>
    </row>
    <row r="459" spans="1:6">
      <c r="A459" s="32" t="s">
        <v>54</v>
      </c>
      <c r="B459" s="33">
        <v>119051.88</v>
      </c>
      <c r="C459" s="33">
        <v>122055.26</v>
      </c>
      <c r="D459" s="34">
        <v>13981.24</v>
      </c>
      <c r="E459" s="35">
        <f>C459/B459*100</f>
        <v>102.52274890577115</v>
      </c>
      <c r="F459" s="26"/>
    </row>
    <row r="460" spans="1:6">
      <c r="A460" s="32" t="s">
        <v>47</v>
      </c>
      <c r="B460" s="33">
        <v>112353.18</v>
      </c>
      <c r="C460" s="33">
        <v>119120.82</v>
      </c>
      <c r="D460" s="34">
        <v>17634.009999999998</v>
      </c>
      <c r="E460" s="35">
        <f>C460/B460*100</f>
        <v>106.0235411227346</v>
      </c>
      <c r="F460" s="26"/>
    </row>
    <row r="461" spans="1:6">
      <c r="A461" s="32" t="s">
        <v>50</v>
      </c>
      <c r="B461" s="33">
        <v>0</v>
      </c>
      <c r="C461" s="33">
        <v>1257.97</v>
      </c>
      <c r="D461" s="34">
        <v>-4197.92</v>
      </c>
      <c r="E461" s="35"/>
      <c r="F461" s="26"/>
    </row>
    <row r="462" spans="1:6">
      <c r="A462" s="32" t="s">
        <v>43</v>
      </c>
      <c r="B462" s="33">
        <v>0</v>
      </c>
      <c r="C462" s="33">
        <v>-18176.810000000001</v>
      </c>
      <c r="D462" s="34">
        <v>188.34</v>
      </c>
      <c r="E462" s="35"/>
      <c r="F462" s="26"/>
    </row>
    <row r="463" spans="1:6">
      <c r="A463" s="32" t="s">
        <v>48</v>
      </c>
      <c r="B463" s="33">
        <v>42670.81</v>
      </c>
      <c r="C463" s="33">
        <v>43625.8</v>
      </c>
      <c r="D463" s="34">
        <v>6266.44</v>
      </c>
      <c r="E463" s="35">
        <f t="shared" ref="E463:E475" si="23">C463/B463*100</f>
        <v>102.23804047778799</v>
      </c>
      <c r="F463" s="26"/>
    </row>
    <row r="464" spans="1:6">
      <c r="A464" s="32" t="s">
        <v>52</v>
      </c>
      <c r="B464" s="33">
        <v>222096.53</v>
      </c>
      <c r="C464" s="33">
        <v>216174.3</v>
      </c>
      <c r="D464" s="34">
        <v>44132.9</v>
      </c>
      <c r="E464" s="35">
        <f t="shared" si="23"/>
        <v>97.333488280974038</v>
      </c>
      <c r="F464" s="26"/>
    </row>
    <row r="465" spans="1:6">
      <c r="A465" s="32" t="s">
        <v>57</v>
      </c>
      <c r="B465" s="33">
        <v>18713</v>
      </c>
      <c r="C465" s="33">
        <v>1032.1500000000001</v>
      </c>
      <c r="D465" s="34">
        <v>2648.4</v>
      </c>
      <c r="E465" s="35">
        <f t="shared" si="23"/>
        <v>5.5156842836530755</v>
      </c>
      <c r="F465" s="26"/>
    </row>
    <row r="466" spans="1:6">
      <c r="A466" s="32" t="s">
        <v>45</v>
      </c>
      <c r="B466" s="33">
        <v>16194.96</v>
      </c>
      <c r="C466" s="33">
        <v>14076.67</v>
      </c>
      <c r="D466" s="34">
        <v>6378.85</v>
      </c>
      <c r="E466" s="35">
        <f t="shared" si="23"/>
        <v>86.920066489821536</v>
      </c>
      <c r="F466" s="26"/>
    </row>
    <row r="467" spans="1:6">
      <c r="A467" s="32" t="s">
        <v>61</v>
      </c>
      <c r="B467" s="33">
        <v>44348.85</v>
      </c>
      <c r="C467" s="33">
        <v>36990.370000000003</v>
      </c>
      <c r="D467" s="34">
        <v>6150.2</v>
      </c>
      <c r="E467" s="35">
        <f t="shared" si="23"/>
        <v>83.407732105793059</v>
      </c>
      <c r="F467" s="26"/>
    </row>
    <row r="468" spans="1:6">
      <c r="A468" s="32" t="s">
        <v>46</v>
      </c>
      <c r="B468" s="33">
        <v>6776.17</v>
      </c>
      <c r="C468" s="33">
        <v>6935.27</v>
      </c>
      <c r="D468" s="34">
        <v>986.72</v>
      </c>
      <c r="E468" s="35">
        <f t="shared" si="23"/>
        <v>102.34793400992007</v>
      </c>
      <c r="F468" s="26"/>
    </row>
    <row r="469" spans="1:6">
      <c r="A469" s="32" t="s">
        <v>58</v>
      </c>
      <c r="B469" s="33">
        <v>2458.54</v>
      </c>
      <c r="C469" s="33">
        <v>-654.35</v>
      </c>
      <c r="D469" s="34">
        <v>50.89</v>
      </c>
      <c r="E469" s="35">
        <f t="shared" si="23"/>
        <v>-26.61538962148267</v>
      </c>
      <c r="F469" s="26"/>
    </row>
    <row r="470" spans="1:6">
      <c r="A470" s="32" t="s">
        <v>49</v>
      </c>
      <c r="B470" s="33">
        <v>43178.19</v>
      </c>
      <c r="C470" s="33">
        <v>43544.91</v>
      </c>
      <c r="D470" s="34">
        <v>7636.77</v>
      </c>
      <c r="E470" s="35">
        <f t="shared" si="23"/>
        <v>100.84931767635466</v>
      </c>
      <c r="F470" s="26"/>
    </row>
    <row r="471" spans="1:6">
      <c r="A471" s="32" t="s">
        <v>53</v>
      </c>
      <c r="B471" s="33">
        <v>27194.51</v>
      </c>
      <c r="C471" s="33">
        <v>24993.759999999998</v>
      </c>
      <c r="D471" s="34">
        <v>5680.83</v>
      </c>
      <c r="E471" s="35">
        <f t="shared" si="23"/>
        <v>91.907373951580666</v>
      </c>
      <c r="F471" s="26"/>
    </row>
    <row r="472" spans="1:6">
      <c r="A472" s="32" t="s">
        <v>42</v>
      </c>
      <c r="B472" s="33">
        <v>67906.25</v>
      </c>
      <c r="C472" s="33">
        <v>68828.67</v>
      </c>
      <c r="D472" s="34">
        <v>12072.76</v>
      </c>
      <c r="E472" s="35">
        <f t="shared" si="23"/>
        <v>101.35837275655774</v>
      </c>
      <c r="F472" s="26"/>
    </row>
    <row r="473" spans="1:6">
      <c r="A473" s="32" t="s">
        <v>44</v>
      </c>
      <c r="B473" s="33">
        <v>741592.62</v>
      </c>
      <c r="C473" s="33">
        <v>742745.41</v>
      </c>
      <c r="D473" s="34">
        <v>115492.19</v>
      </c>
      <c r="E473" s="35">
        <f t="shared" si="23"/>
        <v>100.15544787918738</v>
      </c>
      <c r="F473" s="26"/>
    </row>
    <row r="474" spans="1:6">
      <c r="A474" s="32" t="s">
        <v>59</v>
      </c>
      <c r="B474" s="33">
        <v>769.3</v>
      </c>
      <c r="C474" s="33">
        <v>819.67</v>
      </c>
      <c r="D474" s="34">
        <v>56.35</v>
      </c>
      <c r="E474" s="35">
        <f t="shared" si="23"/>
        <v>106.54751072403484</v>
      </c>
      <c r="F474" s="26"/>
    </row>
    <row r="475" spans="1:6">
      <c r="A475" s="36" t="s">
        <v>55</v>
      </c>
      <c r="B475" s="37">
        <v>1739546.13</v>
      </c>
      <c r="C475" s="37">
        <v>1788024.13</v>
      </c>
      <c r="D475" s="38">
        <v>284079.71000000002</v>
      </c>
      <c r="E475" s="39">
        <f t="shared" si="23"/>
        <v>102.78681888131361</v>
      </c>
      <c r="F475" s="26"/>
    </row>
    <row r="476" spans="1:6">
      <c r="A476" s="41" t="s">
        <v>87</v>
      </c>
      <c r="B476" s="41"/>
      <c r="C476" s="41"/>
      <c r="D476" s="41"/>
      <c r="E476" s="35"/>
      <c r="F476" s="26"/>
    </row>
    <row r="477" spans="1:6">
      <c r="A477" s="32" t="s">
        <v>47</v>
      </c>
      <c r="B477" s="33">
        <v>110541.3</v>
      </c>
      <c r="C477" s="33">
        <v>115864.52</v>
      </c>
      <c r="D477" s="34">
        <v>22692.97</v>
      </c>
      <c r="E477" s="35">
        <f t="shared" ref="E477:E482" si="24">C477/B477*100</f>
        <v>104.81559380973447</v>
      </c>
      <c r="F477" s="26"/>
    </row>
    <row r="478" spans="1:6">
      <c r="A478" s="32" t="s">
        <v>51</v>
      </c>
      <c r="B478" s="33">
        <v>131702.64000000001</v>
      </c>
      <c r="C478" s="33">
        <v>139466.54</v>
      </c>
      <c r="D478" s="34">
        <v>27178.33</v>
      </c>
      <c r="E478" s="35">
        <f t="shared" si="24"/>
        <v>105.89502230175492</v>
      </c>
      <c r="F478" s="26"/>
    </row>
    <row r="479" spans="1:6">
      <c r="A479" s="32" t="s">
        <v>59</v>
      </c>
      <c r="B479" s="33">
        <v>604.41</v>
      </c>
      <c r="C479" s="33">
        <v>67.19</v>
      </c>
      <c r="D479" s="34">
        <v>-80.7</v>
      </c>
      <c r="E479" s="35">
        <f t="shared" si="24"/>
        <v>11.116626131268511</v>
      </c>
      <c r="F479" s="26"/>
    </row>
    <row r="480" spans="1:6">
      <c r="A480" s="32" t="s">
        <v>48</v>
      </c>
      <c r="B480" s="33">
        <v>39502.14</v>
      </c>
      <c r="C480" s="33">
        <v>38350.82</v>
      </c>
      <c r="D480" s="34">
        <v>6353.74</v>
      </c>
      <c r="E480" s="35">
        <f t="shared" si="24"/>
        <v>97.085423726410767</v>
      </c>
      <c r="F480" s="26"/>
    </row>
    <row r="481" spans="1:6">
      <c r="A481" s="32" t="s">
        <v>52</v>
      </c>
      <c r="B481" s="33">
        <v>212439.89</v>
      </c>
      <c r="C481" s="33">
        <v>200782.99</v>
      </c>
      <c r="D481" s="34">
        <v>45332.27</v>
      </c>
      <c r="E481" s="35">
        <f t="shared" si="24"/>
        <v>94.512847846042462</v>
      </c>
      <c r="F481" s="26"/>
    </row>
    <row r="482" spans="1:6">
      <c r="A482" s="32" t="s">
        <v>53</v>
      </c>
      <c r="B482" s="33">
        <v>30818.31</v>
      </c>
      <c r="C482" s="33">
        <v>27702.15</v>
      </c>
      <c r="D482" s="34">
        <v>6904.51</v>
      </c>
      <c r="E482" s="35">
        <f t="shared" si="24"/>
        <v>89.888608427911848</v>
      </c>
      <c r="F482" s="26"/>
    </row>
    <row r="483" spans="1:6">
      <c r="A483" s="32" t="s">
        <v>44</v>
      </c>
      <c r="B483" s="33">
        <v>0</v>
      </c>
      <c r="C483" s="33">
        <v>0</v>
      </c>
      <c r="D483" s="34">
        <v>0</v>
      </c>
      <c r="E483" s="35"/>
      <c r="F483" s="26"/>
    </row>
    <row r="484" spans="1:6">
      <c r="A484" s="32" t="s">
        <v>68</v>
      </c>
      <c r="B484" s="33">
        <v>455263.58</v>
      </c>
      <c r="C484" s="33">
        <v>448580.99</v>
      </c>
      <c r="D484" s="34">
        <v>102522.49</v>
      </c>
      <c r="E484" s="35">
        <f>C484/B484*100</f>
        <v>98.532149222215395</v>
      </c>
      <c r="F484" s="26"/>
    </row>
    <row r="485" spans="1:6">
      <c r="A485" s="32" t="s">
        <v>57</v>
      </c>
      <c r="B485" s="33">
        <v>17302</v>
      </c>
      <c r="C485" s="33">
        <v>1457.08</v>
      </c>
      <c r="D485" s="34">
        <v>2605.8000000000002</v>
      </c>
      <c r="E485" s="35">
        <f>C485/B485*100</f>
        <v>8.4214541671483065</v>
      </c>
      <c r="F485" s="26"/>
    </row>
    <row r="486" spans="1:6">
      <c r="A486" s="32" t="s">
        <v>40</v>
      </c>
      <c r="B486" s="33">
        <v>0</v>
      </c>
      <c r="C486" s="33">
        <v>8145.36</v>
      </c>
      <c r="D486" s="34">
        <v>104591.16</v>
      </c>
      <c r="E486" s="35"/>
      <c r="F486" s="26"/>
    </row>
    <row r="487" spans="1:6">
      <c r="A487" s="32" t="s">
        <v>42</v>
      </c>
      <c r="B487" s="33">
        <v>70765.38</v>
      </c>
      <c r="C487" s="33">
        <v>68434.100000000006</v>
      </c>
      <c r="D487" s="34">
        <v>15817.53</v>
      </c>
      <c r="E487" s="35">
        <f>C487/B487*100</f>
        <v>96.705620742798246</v>
      </c>
      <c r="F487" s="26"/>
    </row>
    <row r="488" spans="1:6">
      <c r="A488" s="32" t="s">
        <v>58</v>
      </c>
      <c r="B488" s="33">
        <v>1822.75</v>
      </c>
      <c r="C488" s="33">
        <v>-467.97</v>
      </c>
      <c r="D488" s="34">
        <v>384.34</v>
      </c>
      <c r="E488" s="35">
        <f>C488/B488*100</f>
        <v>-25.673844465779734</v>
      </c>
      <c r="F488" s="26"/>
    </row>
    <row r="489" spans="1:6">
      <c r="A489" s="32" t="s">
        <v>46</v>
      </c>
      <c r="B489" s="33">
        <v>6274.17</v>
      </c>
      <c r="C489" s="33">
        <v>6107.82</v>
      </c>
      <c r="D489" s="34">
        <v>934.99</v>
      </c>
      <c r="E489" s="35">
        <f>C489/B489*100</f>
        <v>97.348653288004627</v>
      </c>
      <c r="F489" s="26"/>
    </row>
    <row r="490" spans="1:6">
      <c r="A490" s="32" t="s">
        <v>49</v>
      </c>
      <c r="B490" s="33">
        <v>42536.49</v>
      </c>
      <c r="C490" s="33">
        <v>41512.980000000003</v>
      </c>
      <c r="D490" s="34">
        <v>9462.59</v>
      </c>
      <c r="E490" s="35">
        <f>C490/B490*100</f>
        <v>97.593807105381771</v>
      </c>
      <c r="F490" s="26"/>
    </row>
    <row r="491" spans="1:6">
      <c r="A491" s="32" t="s">
        <v>41</v>
      </c>
      <c r="B491" s="33">
        <v>138115.74</v>
      </c>
      <c r="C491" s="33">
        <v>145030.32999999999</v>
      </c>
      <c r="D491" s="34">
        <v>28403.83</v>
      </c>
      <c r="E491" s="35">
        <f>C491/B491*100</f>
        <v>105.00637363996313</v>
      </c>
      <c r="F491" s="26"/>
    </row>
    <row r="492" spans="1:6">
      <c r="A492" s="32" t="s">
        <v>43</v>
      </c>
      <c r="B492" s="33">
        <v>0</v>
      </c>
      <c r="C492" s="33">
        <v>-45906.91</v>
      </c>
      <c r="D492" s="34">
        <v>2179.36</v>
      </c>
      <c r="E492" s="35"/>
      <c r="F492" s="26"/>
    </row>
    <row r="493" spans="1:6">
      <c r="A493" s="32" t="s">
        <v>54</v>
      </c>
      <c r="B493" s="33">
        <v>128394.36</v>
      </c>
      <c r="C493" s="33">
        <v>119542.91</v>
      </c>
      <c r="D493" s="34">
        <v>25366.06</v>
      </c>
      <c r="E493" s="35">
        <f>C493/B493*100</f>
        <v>93.106044533420317</v>
      </c>
      <c r="F493" s="26"/>
    </row>
    <row r="494" spans="1:6">
      <c r="A494" s="32" t="s">
        <v>50</v>
      </c>
      <c r="B494" s="33">
        <v>0</v>
      </c>
      <c r="C494" s="33">
        <v>1343.89</v>
      </c>
      <c r="D494" s="34">
        <v>-3958.86</v>
      </c>
      <c r="E494" s="35"/>
      <c r="F494" s="26"/>
    </row>
    <row r="495" spans="1:6">
      <c r="A495" s="32" t="s">
        <v>45</v>
      </c>
      <c r="B495" s="33">
        <v>4671.24</v>
      </c>
      <c r="C495" s="33">
        <v>4853.5200000000004</v>
      </c>
      <c r="D495" s="34">
        <v>46.33</v>
      </c>
      <c r="E495" s="35">
        <f>C495/B495*100</f>
        <v>103.90217586764972</v>
      </c>
      <c r="F495" s="26"/>
    </row>
    <row r="496" spans="1:6">
      <c r="A496" s="36" t="s">
        <v>55</v>
      </c>
      <c r="B496" s="37">
        <v>1390754.4</v>
      </c>
      <c r="C496" s="37">
        <v>1320868.31</v>
      </c>
      <c r="D496" s="38">
        <v>396736.74</v>
      </c>
      <c r="E496" s="39">
        <f>C496/B496*100</f>
        <v>94.974951005008506</v>
      </c>
      <c r="F496" s="26"/>
    </row>
    <row r="497" spans="1:6">
      <c r="A497" s="41" t="s">
        <v>88</v>
      </c>
      <c r="B497" s="41"/>
      <c r="C497" s="41"/>
      <c r="D497" s="41"/>
      <c r="E497" s="35"/>
      <c r="F497" s="26"/>
    </row>
    <row r="498" spans="1:6">
      <c r="A498" s="32" t="s">
        <v>49</v>
      </c>
      <c r="B498" s="33">
        <v>25547.21</v>
      </c>
      <c r="C498" s="33">
        <v>20911.82</v>
      </c>
      <c r="D498" s="34">
        <v>9674.14</v>
      </c>
      <c r="E498" s="35">
        <f>C498/B498*100</f>
        <v>81.855592058780587</v>
      </c>
      <c r="F498" s="26"/>
    </row>
    <row r="499" spans="1:6">
      <c r="A499" s="32" t="s">
        <v>41</v>
      </c>
      <c r="B499" s="33">
        <v>92545.919999999998</v>
      </c>
      <c r="C499" s="33">
        <v>99449.98</v>
      </c>
      <c r="D499" s="34">
        <v>22812.62</v>
      </c>
      <c r="E499" s="35">
        <f>C499/B499*100</f>
        <v>107.46014519062537</v>
      </c>
      <c r="F499" s="26"/>
    </row>
    <row r="500" spans="1:6">
      <c r="A500" s="32" t="s">
        <v>57</v>
      </c>
      <c r="B500" s="33">
        <v>1288</v>
      </c>
      <c r="C500" s="33">
        <v>0</v>
      </c>
      <c r="D500" s="34">
        <v>0</v>
      </c>
      <c r="E500" s="35">
        <f>C500/B500*100</f>
        <v>0</v>
      </c>
      <c r="F500" s="26"/>
    </row>
    <row r="501" spans="1:6">
      <c r="A501" s="32" t="s">
        <v>51</v>
      </c>
      <c r="B501" s="33">
        <v>88249.02</v>
      </c>
      <c r="C501" s="33">
        <v>93037.02</v>
      </c>
      <c r="D501" s="34">
        <v>21807.8</v>
      </c>
      <c r="E501" s="35">
        <f>C501/B501*100</f>
        <v>105.42555600050856</v>
      </c>
      <c r="F501" s="26"/>
    </row>
    <row r="502" spans="1:6">
      <c r="A502" s="32" t="s">
        <v>50</v>
      </c>
      <c r="B502" s="33">
        <v>0</v>
      </c>
      <c r="C502" s="33">
        <v>940.79</v>
      </c>
      <c r="D502" s="34">
        <v>-2443.09</v>
      </c>
      <c r="E502" s="35"/>
      <c r="F502" s="26"/>
    </row>
    <row r="503" spans="1:6">
      <c r="A503" s="32" t="s">
        <v>42</v>
      </c>
      <c r="B503" s="33">
        <v>38908.230000000003</v>
      </c>
      <c r="C503" s="33">
        <v>31627.41</v>
      </c>
      <c r="D503" s="34">
        <v>15229.86</v>
      </c>
      <c r="E503" s="35">
        <f>C503/B503*100</f>
        <v>81.287198106930063</v>
      </c>
      <c r="F503" s="26"/>
    </row>
    <row r="504" spans="1:6">
      <c r="A504" s="32" t="s">
        <v>43</v>
      </c>
      <c r="B504" s="33">
        <v>0</v>
      </c>
      <c r="C504" s="33">
        <v>-13655.94</v>
      </c>
      <c r="D504" s="34">
        <v>951</v>
      </c>
      <c r="E504" s="35"/>
      <c r="F504" s="26"/>
    </row>
    <row r="505" spans="1:6">
      <c r="A505" s="32" t="s">
        <v>46</v>
      </c>
      <c r="B505" s="33">
        <v>3125.32</v>
      </c>
      <c r="C505" s="33">
        <v>2883.3</v>
      </c>
      <c r="D505" s="34">
        <v>868.64</v>
      </c>
      <c r="E505" s="35">
        <f>C505/B505*100</f>
        <v>92.256152969935883</v>
      </c>
      <c r="F505" s="26"/>
    </row>
    <row r="506" spans="1:6">
      <c r="A506" s="32" t="s">
        <v>40</v>
      </c>
      <c r="B506" s="33">
        <v>0</v>
      </c>
      <c r="C506" s="33">
        <v>50461.34</v>
      </c>
      <c r="D506" s="34">
        <v>35952.61</v>
      </c>
      <c r="E506" s="35"/>
      <c r="F506" s="26"/>
    </row>
    <row r="507" spans="1:6">
      <c r="A507" s="32" t="s">
        <v>52</v>
      </c>
      <c r="B507" s="33">
        <v>81571.91</v>
      </c>
      <c r="C507" s="33">
        <v>66120.02</v>
      </c>
      <c r="D507" s="34">
        <v>33401.01</v>
      </c>
      <c r="E507" s="35">
        <f>C507/B507*100</f>
        <v>81.057339468942189</v>
      </c>
      <c r="F507" s="26"/>
    </row>
    <row r="508" spans="1:6">
      <c r="A508" s="32" t="s">
        <v>68</v>
      </c>
      <c r="B508" s="33">
        <v>173702.11</v>
      </c>
      <c r="C508" s="33">
        <v>167281.76</v>
      </c>
      <c r="D508" s="34">
        <v>47939.74</v>
      </c>
      <c r="E508" s="35">
        <f>C508/B508*100</f>
        <v>96.303815768271335</v>
      </c>
      <c r="F508" s="26"/>
    </row>
    <row r="509" spans="1:6">
      <c r="A509" s="32" t="s">
        <v>53</v>
      </c>
      <c r="B509" s="33">
        <v>14792.9</v>
      </c>
      <c r="C509" s="33">
        <v>11253.61</v>
      </c>
      <c r="D509" s="34">
        <v>6119.74</v>
      </c>
      <c r="E509" s="35">
        <f>C509/B509*100</f>
        <v>76.074400557023978</v>
      </c>
      <c r="F509" s="26"/>
    </row>
    <row r="510" spans="1:6">
      <c r="A510" s="42" t="s">
        <v>60</v>
      </c>
      <c r="B510" s="42"/>
      <c r="C510" s="42"/>
      <c r="D510" s="42"/>
      <c r="E510" s="35"/>
      <c r="F510" s="26"/>
    </row>
    <row r="511" spans="1:6">
      <c r="A511" s="28" t="s">
        <v>34</v>
      </c>
      <c r="B511" s="28" t="s">
        <v>35</v>
      </c>
      <c r="C511" s="28" t="s">
        <v>36</v>
      </c>
      <c r="D511" s="29" t="s">
        <v>37</v>
      </c>
      <c r="E511" s="35"/>
      <c r="F511" s="26"/>
    </row>
    <row r="512" spans="1:6">
      <c r="A512" s="32" t="s">
        <v>47</v>
      </c>
      <c r="B512" s="33">
        <v>0</v>
      </c>
      <c r="C512" s="33">
        <v>1936.84</v>
      </c>
      <c r="D512" s="34">
        <v>-4835.84</v>
      </c>
      <c r="E512" s="35"/>
      <c r="F512" s="26"/>
    </row>
    <row r="513" spans="1:6">
      <c r="A513" s="32" t="s">
        <v>54</v>
      </c>
      <c r="B513" s="33">
        <v>89161.919999999998</v>
      </c>
      <c r="C513" s="33">
        <v>86511.24</v>
      </c>
      <c r="D513" s="34">
        <v>20056.91</v>
      </c>
      <c r="E513" s="35">
        <f>C513/B513*100</f>
        <v>97.027116508931172</v>
      </c>
      <c r="F513" s="26"/>
    </row>
    <row r="514" spans="1:6">
      <c r="A514" s="32" t="s">
        <v>48</v>
      </c>
      <c r="B514" s="33">
        <v>19691.29</v>
      </c>
      <c r="C514" s="33">
        <v>18145.89</v>
      </c>
      <c r="D514" s="34">
        <v>6040.87</v>
      </c>
      <c r="E514" s="35">
        <f>C514/B514*100</f>
        <v>92.151860035579176</v>
      </c>
      <c r="F514" s="26"/>
    </row>
    <row r="515" spans="1:6">
      <c r="A515" s="36" t="s">
        <v>55</v>
      </c>
      <c r="B515" s="37">
        <v>628583.82999999996</v>
      </c>
      <c r="C515" s="37">
        <v>636905.07999999996</v>
      </c>
      <c r="D515" s="38">
        <v>213576.01</v>
      </c>
      <c r="E515" s="39">
        <f>C515/B515*100</f>
        <v>101.32380910912073</v>
      </c>
      <c r="F515" s="26"/>
    </row>
    <row r="517" spans="1:6">
      <c r="B517" s="26">
        <f>SUMIF($A$6:$A$515,$A$515,B$6:B$515)</f>
        <v>33345945.079999998</v>
      </c>
      <c r="C517" s="26">
        <f>SUMIF($A$6:$A$515,$A$515,C$6:C$515)</f>
        <v>32212417.859999996</v>
      </c>
      <c r="D517" s="26">
        <f>SUMIF($A$6:$A$515,$A$515,D$6:D$515)</f>
        <v>17655799.990000002</v>
      </c>
    </row>
  </sheetData>
  <mergeCells count="38">
    <mergeCell ref="A23:D23"/>
    <mergeCell ref="A1:D1"/>
    <mergeCell ref="A2:D2"/>
    <mergeCell ref="A3:D3"/>
    <mergeCell ref="B4:D4"/>
    <mergeCell ref="A6:D6"/>
    <mergeCell ref="A199:D199"/>
    <mergeCell ref="A42:D42"/>
    <mergeCell ref="A46:D46"/>
    <mergeCell ref="A63:D63"/>
    <mergeCell ref="A78:D78"/>
    <mergeCell ref="A96:D96"/>
    <mergeCell ref="A118:D118"/>
    <mergeCell ref="A138:D138"/>
    <mergeCell ref="A156:D156"/>
    <mergeCell ref="A160:D160"/>
    <mergeCell ref="A180:D180"/>
    <mergeCell ref="A372:D372"/>
    <mergeCell ref="A207:D207"/>
    <mergeCell ref="A216:D216"/>
    <mergeCell ref="A234:D234"/>
    <mergeCell ref="A239:D239"/>
    <mergeCell ref="A259:D259"/>
    <mergeCell ref="A280:D280"/>
    <mergeCell ref="A300:D300"/>
    <mergeCell ref="A303:D303"/>
    <mergeCell ref="A323:D323"/>
    <mergeCell ref="A344:D344"/>
    <mergeCell ref="A358:D358"/>
    <mergeCell ref="A476:D476"/>
    <mergeCell ref="A497:D497"/>
    <mergeCell ref="A510:D510"/>
    <mergeCell ref="A381:D381"/>
    <mergeCell ref="A399:D399"/>
    <mergeCell ref="A417:D417"/>
    <mergeCell ref="A435:D435"/>
    <mergeCell ref="A441:D441"/>
    <mergeCell ref="A455:D4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1"/>
  <sheetViews>
    <sheetView topLeftCell="A16" workbookViewId="0">
      <selection activeCell="Q6" sqref="Q6"/>
    </sheetView>
  </sheetViews>
  <sheetFormatPr defaultRowHeight="15"/>
  <cols>
    <col min="1" max="1" width="3.42578125" customWidth="1"/>
    <col min="2" max="2" width="12.28515625" customWidth="1"/>
    <col min="5" max="5" width="14.5703125" customWidth="1"/>
    <col min="6" max="6" width="14.7109375" customWidth="1"/>
    <col min="7" max="7" width="15.140625" customWidth="1"/>
    <col min="8" max="8" width="16.5703125" customWidth="1"/>
    <col min="9" max="9" width="14.42578125" customWidth="1"/>
    <col min="10" max="10" width="16" customWidth="1"/>
    <col min="11" max="11" width="13.5703125" customWidth="1"/>
    <col min="12" max="12" width="19.5703125" customWidth="1"/>
    <col min="13" max="13" width="11.85546875" customWidth="1"/>
    <col min="14" max="14" width="11" customWidth="1"/>
    <col min="15" max="15" width="13.85546875" customWidth="1"/>
    <col min="16" max="16" width="13.42578125" customWidth="1"/>
    <col min="17" max="17" width="13.140625" customWidth="1"/>
    <col min="18" max="18" width="18.28515625" style="22" customWidth="1"/>
  </cols>
  <sheetData>
    <row r="1" spans="1:18" ht="28.5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20"/>
    </row>
    <row r="2" spans="1:18" ht="15.75" thickBot="1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20"/>
    </row>
    <row r="3" spans="1:18" ht="54" customHeight="1">
      <c r="A3" s="62" t="s">
        <v>3</v>
      </c>
      <c r="B3" s="64" t="s">
        <v>0</v>
      </c>
      <c r="C3" s="65"/>
      <c r="D3" s="66"/>
      <c r="E3" s="51" t="s">
        <v>105</v>
      </c>
      <c r="F3" s="51" t="s">
        <v>99</v>
      </c>
      <c r="G3" s="51" t="s">
        <v>114</v>
      </c>
      <c r="H3" s="51" t="s">
        <v>8</v>
      </c>
      <c r="I3" s="51" t="s">
        <v>115</v>
      </c>
      <c r="J3" s="49" t="s">
        <v>11</v>
      </c>
      <c r="K3" s="50"/>
      <c r="L3" s="49" t="s">
        <v>9</v>
      </c>
      <c r="M3" s="50"/>
      <c r="N3" s="51" t="s">
        <v>19</v>
      </c>
      <c r="O3" s="51" t="s">
        <v>10</v>
      </c>
      <c r="P3" s="53" t="s">
        <v>7</v>
      </c>
      <c r="Q3" s="55" t="s">
        <v>12</v>
      </c>
      <c r="R3" s="46" t="s">
        <v>29</v>
      </c>
    </row>
    <row r="4" spans="1:18" ht="36.75" customHeight="1" thickBot="1">
      <c r="A4" s="63"/>
      <c r="B4" s="67"/>
      <c r="C4" s="68"/>
      <c r="D4" s="69"/>
      <c r="E4" s="52"/>
      <c r="F4" s="52"/>
      <c r="G4" s="52"/>
      <c r="H4" s="52"/>
      <c r="I4" s="52"/>
      <c r="J4" s="6" t="s">
        <v>1</v>
      </c>
      <c r="K4" s="6" t="s">
        <v>2</v>
      </c>
      <c r="L4" s="6" t="s">
        <v>1</v>
      </c>
      <c r="M4" s="6" t="s">
        <v>2</v>
      </c>
      <c r="N4" s="52"/>
      <c r="O4" s="52"/>
      <c r="P4" s="54"/>
      <c r="Q4" s="56"/>
      <c r="R4" s="47"/>
    </row>
    <row r="5" spans="1:18">
      <c r="A5" s="12">
        <v>1</v>
      </c>
      <c r="B5" s="13" t="s">
        <v>13</v>
      </c>
      <c r="C5" s="13"/>
      <c r="D5" s="9">
        <v>1</v>
      </c>
      <c r="E5" s="2">
        <f>нач.!B8+нач.!B10+нач.!B14+нач.!B17+нач.!B18</f>
        <v>99387.72</v>
      </c>
      <c r="F5" s="2">
        <f>нач.!C8+нач.!C10+нач.!C14+нач.!C17+нач.!C18</f>
        <v>89106.57</v>
      </c>
      <c r="G5" s="2">
        <f>нач.!D22</f>
        <v>330795.84000000003</v>
      </c>
      <c r="H5" s="14">
        <f>E5-F5</f>
        <v>10281.149999999994</v>
      </c>
      <c r="I5" s="15">
        <f>G5-H5</f>
        <v>320514.69000000006</v>
      </c>
      <c r="J5" s="7"/>
      <c r="K5" s="2"/>
      <c r="L5" s="18"/>
      <c r="M5" s="2"/>
      <c r="N5" s="2">
        <v>522.70000000000005</v>
      </c>
      <c r="O5" s="2">
        <f>(5664452.46/N32)*N5</f>
        <v>107155.80903836575</v>
      </c>
      <c r="P5" s="2">
        <f>(1251651/27620.2)*N5</f>
        <v>23686.938461705566</v>
      </c>
      <c r="Q5" s="15">
        <f>K5+M5+O5+P5</f>
        <v>130842.74750007132</v>
      </c>
      <c r="R5" s="23">
        <f>E5-K5-M5-O5-P5</f>
        <v>-31455.027500071319</v>
      </c>
    </row>
    <row r="6" spans="1:18" ht="16.5" customHeight="1">
      <c r="A6" s="4">
        <v>2</v>
      </c>
      <c r="B6" s="1" t="s">
        <v>14</v>
      </c>
      <c r="C6" s="1"/>
      <c r="D6" s="9">
        <v>10</v>
      </c>
      <c r="E6" s="2">
        <f>нач.!B24+нач.!B33+нач.!B34+нач.!B35+нач.!B40</f>
        <v>232429.38</v>
      </c>
      <c r="F6" s="2">
        <f>нач.!C24+нач.!C33+нач.!C34+нач.!C35+нач.!C40</f>
        <v>185383.88</v>
      </c>
      <c r="G6" s="2">
        <f>нач.!D45</f>
        <v>1314059.02</v>
      </c>
      <c r="H6" s="14">
        <f t="shared" ref="H6:H31" si="0">E6-F6</f>
        <v>47045.5</v>
      </c>
      <c r="I6" s="15">
        <f t="shared" ref="I6:I31" si="1">G6-H6</f>
        <v>1267013.52</v>
      </c>
      <c r="J6" s="7" t="s">
        <v>107</v>
      </c>
      <c r="K6" s="2">
        <v>5373.1</v>
      </c>
      <c r="L6" s="18"/>
      <c r="M6" s="2"/>
      <c r="N6" s="2">
        <v>816.4</v>
      </c>
      <c r="O6" s="2">
        <f>(5664452.46/N32)*N6</f>
        <v>167365.60646436157</v>
      </c>
      <c r="P6" s="2">
        <f>(1251651/27620.2)*N6</f>
        <v>36996.396709654524</v>
      </c>
      <c r="Q6" s="16">
        <f t="shared" ref="Q6:Q31" si="2">K6+M6+O6+P6</f>
        <v>209735.10317401611</v>
      </c>
      <c r="R6" s="23">
        <f>E6-K6-M6-O6-P6</f>
        <v>22694.276825983907</v>
      </c>
    </row>
    <row r="7" spans="1:18">
      <c r="A7" s="4">
        <v>3</v>
      </c>
      <c r="B7" s="1" t="s">
        <v>14</v>
      </c>
      <c r="C7" s="1"/>
      <c r="D7" s="9" t="s">
        <v>24</v>
      </c>
      <c r="E7" s="2">
        <f>нач.!B51+нач.!B52+нач.!B53+нач.!B56+нач.!B61</f>
        <v>72735.240000000005</v>
      </c>
      <c r="F7" s="2">
        <f>нач.!C51+нач.!C52+нач.!C53+нач.!C56+нач.!C61</f>
        <v>34690.799999999996</v>
      </c>
      <c r="G7" s="2">
        <f>нач.!D62</f>
        <v>1161058.3</v>
      </c>
      <c r="H7" s="14">
        <f t="shared" si="0"/>
        <v>38044.44000000001</v>
      </c>
      <c r="I7" s="15">
        <f t="shared" si="1"/>
        <v>1123013.8600000001</v>
      </c>
      <c r="J7" s="7"/>
      <c r="K7" s="2"/>
      <c r="L7" s="18"/>
      <c r="M7" s="2"/>
      <c r="N7" s="2">
        <v>262</v>
      </c>
      <c r="O7" s="2">
        <f>(5664452.46/N32)*N7</f>
        <v>53711.157390571694</v>
      </c>
      <c r="P7" s="2">
        <f t="shared" ref="P7:P31" si="3">(1251651/27620.2)*N7</f>
        <v>11872.924960717157</v>
      </c>
      <c r="Q7" s="16">
        <f t="shared" si="2"/>
        <v>65584.082351288846</v>
      </c>
      <c r="R7" s="23">
        <f t="shared" ref="R7:R31" si="4">E7-K7-M7-O7-P7</f>
        <v>7151.1576487111543</v>
      </c>
    </row>
    <row r="8" spans="1:18">
      <c r="A8" s="4">
        <v>4</v>
      </c>
      <c r="B8" s="1" t="s">
        <v>14</v>
      </c>
      <c r="C8" s="1"/>
      <c r="D8" s="9">
        <v>12</v>
      </c>
      <c r="E8" s="2">
        <f>нач.!B67+нач.!B72+нач.!B74+нач.!B75</f>
        <v>0</v>
      </c>
      <c r="F8" s="2">
        <f>нач.!C67+нач.!C72+нач.!C74+нач.!C75</f>
        <v>0</v>
      </c>
      <c r="G8" s="2">
        <f>нач.!D77</f>
        <v>97683.69</v>
      </c>
      <c r="H8" s="14">
        <f t="shared" si="0"/>
        <v>0</v>
      </c>
      <c r="I8" s="15">
        <f t="shared" si="1"/>
        <v>97683.69</v>
      </c>
      <c r="J8" s="7"/>
      <c r="K8" s="2"/>
      <c r="L8" s="18"/>
      <c r="M8" s="2"/>
      <c r="N8" s="2">
        <v>86.2</v>
      </c>
      <c r="O8" s="2">
        <f>(5664452.46/N32)*N8</f>
        <v>17671.380790333133</v>
      </c>
      <c r="P8" s="2">
        <f t="shared" si="3"/>
        <v>3906.2829450909117</v>
      </c>
      <c r="Q8" s="16">
        <f t="shared" si="2"/>
        <v>21577.663735424045</v>
      </c>
      <c r="R8" s="23">
        <f t="shared" si="4"/>
        <v>-21577.663735424045</v>
      </c>
    </row>
    <row r="9" spans="1:18">
      <c r="A9" s="4">
        <v>5</v>
      </c>
      <c r="B9" s="1" t="s">
        <v>15</v>
      </c>
      <c r="C9" s="1"/>
      <c r="D9" s="9">
        <v>2</v>
      </c>
      <c r="E9" s="2">
        <f>нач.!B203+нач.!B204+нач.!B205</f>
        <v>8033.2199999999993</v>
      </c>
      <c r="F9" s="2">
        <f>нач.!C203+нач.!C204+нач.!C205</f>
        <v>0</v>
      </c>
      <c r="G9" s="2">
        <f>нач.!D206</f>
        <v>41423.550000000003</v>
      </c>
      <c r="H9" s="14">
        <f t="shared" si="0"/>
        <v>8033.2199999999993</v>
      </c>
      <c r="I9" s="15">
        <f t="shared" si="1"/>
        <v>33390.33</v>
      </c>
      <c r="J9" s="7"/>
      <c r="K9" s="2"/>
      <c r="L9" s="18"/>
      <c r="M9" s="2"/>
      <c r="N9" s="2">
        <v>79.599999999999994</v>
      </c>
      <c r="O9" s="2">
        <f>(5664452.46/N32)*N9</f>
        <v>16318.351634692774</v>
      </c>
      <c r="P9" s="2">
        <f t="shared" si="3"/>
        <v>3607.1939956987999</v>
      </c>
      <c r="Q9" s="16">
        <f t="shared" si="2"/>
        <v>19925.545630391574</v>
      </c>
      <c r="R9" s="23">
        <f t="shared" si="4"/>
        <v>-11892.325630391573</v>
      </c>
    </row>
    <row r="10" spans="1:18">
      <c r="A10" s="4">
        <v>6</v>
      </c>
      <c r="B10" s="1" t="s">
        <v>15</v>
      </c>
      <c r="C10" s="1"/>
      <c r="D10" s="9">
        <v>51</v>
      </c>
      <c r="E10" s="2">
        <f>нач.!B209+нач.!B210+нач.!B212</f>
        <v>4561.5599999999995</v>
      </c>
      <c r="F10" s="2">
        <f>нач.!C209+нач.!C210+нач.!C212</f>
        <v>3912.09</v>
      </c>
      <c r="G10" s="2">
        <f>нач.!D215</f>
        <v>9422.02</v>
      </c>
      <c r="H10" s="14">
        <f t="shared" si="0"/>
        <v>649.46999999999935</v>
      </c>
      <c r="I10" s="15">
        <f t="shared" si="1"/>
        <v>8772.5500000000011</v>
      </c>
      <c r="J10" s="7"/>
      <c r="K10" s="2"/>
      <c r="L10" s="18"/>
      <c r="M10" s="2"/>
      <c r="N10" s="2">
        <v>87.9</v>
      </c>
      <c r="O10" s="2">
        <f>(5664452.46/N32)*N10</f>
        <v>18019.888300119284</v>
      </c>
      <c r="P10" s="2">
        <f t="shared" si="3"/>
        <v>3983.3210078131224</v>
      </c>
      <c r="Q10" s="16">
        <f t="shared" si="2"/>
        <v>22003.209307932408</v>
      </c>
      <c r="R10" s="23">
        <f t="shared" si="4"/>
        <v>-17441.649307932406</v>
      </c>
    </row>
    <row r="11" spans="1:18" ht="19.5" customHeight="1">
      <c r="A11" s="4">
        <v>7</v>
      </c>
      <c r="B11" s="1" t="s">
        <v>16</v>
      </c>
      <c r="C11" s="1"/>
      <c r="D11" s="9">
        <v>37</v>
      </c>
      <c r="E11" s="2">
        <f>нач.!B162+нач.!B164+нач.!B165+нач.!B168+нач.!B173</f>
        <v>170649.3</v>
      </c>
      <c r="F11" s="2">
        <f>нач.!C162+нач.!C164+нач.!C165+нач.!C168+нач.!C173</f>
        <v>114421.76000000001</v>
      </c>
      <c r="G11" s="2">
        <f>нач.!D179</f>
        <v>1492666.78</v>
      </c>
      <c r="H11" s="14">
        <f t="shared" si="0"/>
        <v>56227.539999999979</v>
      </c>
      <c r="I11" s="15">
        <f t="shared" si="1"/>
        <v>1436439.24</v>
      </c>
      <c r="J11" s="7" t="s">
        <v>107</v>
      </c>
      <c r="K11" s="2">
        <f>10926.05/11</f>
        <v>993.2772727272727</v>
      </c>
      <c r="L11" s="18"/>
      <c r="M11" s="2"/>
      <c r="N11" s="2">
        <v>595.9</v>
      </c>
      <c r="O11" s="2">
        <f>(5664452.46/N32)*N11</f>
        <v>122162.13240092242</v>
      </c>
      <c r="P11" s="2">
        <f t="shared" si="3"/>
        <v>27004.106809508983</v>
      </c>
      <c r="Q11" s="16">
        <f t="shared" si="2"/>
        <v>150159.51648315866</v>
      </c>
      <c r="R11" s="23">
        <f t="shared" si="4"/>
        <v>20489.783516841304</v>
      </c>
    </row>
    <row r="12" spans="1:18" ht="15.75" customHeight="1">
      <c r="A12" s="4">
        <v>8</v>
      </c>
      <c r="B12" s="1" t="s">
        <v>16</v>
      </c>
      <c r="C12" s="1"/>
      <c r="D12" s="9">
        <v>38</v>
      </c>
      <c r="E12" s="2">
        <f>нач.!B183+нач.!B185+нач.!B186+нач.!B190+нач.!B196</f>
        <v>170108.46</v>
      </c>
      <c r="F12" s="2">
        <f>нач.!C183+нач.!C185+нач.!C186+нач.!C190+нач.!C196</f>
        <v>165229.29</v>
      </c>
      <c r="G12" s="2">
        <f>нач.!D198</f>
        <v>402492.95</v>
      </c>
      <c r="H12" s="14">
        <f t="shared" si="0"/>
        <v>4879.1699999999837</v>
      </c>
      <c r="I12" s="15">
        <f t="shared" si="1"/>
        <v>397613.78</v>
      </c>
      <c r="J12" s="7" t="s">
        <v>107</v>
      </c>
      <c r="K12" s="2">
        <f>10926.05/11</f>
        <v>993.2772727272727</v>
      </c>
      <c r="L12" s="7"/>
      <c r="M12" s="2"/>
      <c r="N12" s="2">
        <v>597.5</v>
      </c>
      <c r="O12" s="2">
        <f>(5664452.46/N32)*N12</f>
        <v>122490.13946895645</v>
      </c>
      <c r="P12" s="2">
        <f t="shared" si="3"/>
        <v>27076.613221482829</v>
      </c>
      <c r="Q12" s="16">
        <f t="shared" si="2"/>
        <v>150560.02996316654</v>
      </c>
      <c r="R12" s="23">
        <f t="shared" si="4"/>
        <v>19548.430036833433</v>
      </c>
    </row>
    <row r="13" spans="1:18">
      <c r="A13" s="4">
        <v>9</v>
      </c>
      <c r="B13" s="1" t="s">
        <v>17</v>
      </c>
      <c r="C13" s="1"/>
      <c r="D13" s="9">
        <v>8</v>
      </c>
      <c r="E13" s="2">
        <f>нач.!B86+нач.!B87+нач.!B88+нач.!B91+нач.!B93</f>
        <v>166635.06</v>
      </c>
      <c r="F13" s="2">
        <f>нач.!C86+нач.!C87+нач.!C88+нач.!C91+нач.!C93</f>
        <v>134154.79000000004</v>
      </c>
      <c r="G13" s="2">
        <f>нач.!D95</f>
        <v>536655.4</v>
      </c>
      <c r="H13" s="14">
        <f t="shared" si="0"/>
        <v>32480.26999999996</v>
      </c>
      <c r="I13" s="15">
        <f t="shared" si="1"/>
        <v>504175.13000000006</v>
      </c>
      <c r="J13" s="7" t="s">
        <v>106</v>
      </c>
      <c r="K13" s="2">
        <f>57612.44+993.28</f>
        <v>58605.72</v>
      </c>
      <c r="L13" s="7" t="s">
        <v>94</v>
      </c>
      <c r="M13" s="2">
        <v>146236.67000000001</v>
      </c>
      <c r="N13" s="2">
        <v>585.20000000000005</v>
      </c>
      <c r="O13" s="2">
        <f>(5664452.46/N32)*N13</f>
        <v>119968.58513344488</v>
      </c>
      <c r="P13" s="2">
        <f t="shared" si="3"/>
        <v>26519.220179433894</v>
      </c>
      <c r="Q13" s="16">
        <f t="shared" si="2"/>
        <v>351330.19531287876</v>
      </c>
      <c r="R13" s="23">
        <f t="shared" si="4"/>
        <v>-184695.13531287879</v>
      </c>
    </row>
    <row r="14" spans="1:18">
      <c r="A14" s="4">
        <v>10</v>
      </c>
      <c r="B14" s="1" t="s">
        <v>17</v>
      </c>
      <c r="C14" s="1"/>
      <c r="D14" s="9">
        <v>9</v>
      </c>
      <c r="E14" s="2">
        <f>нач.!B104+нач.!B105+нач.!B106+нач.!B108+нач.!B109</f>
        <v>112114.98000000001</v>
      </c>
      <c r="F14" s="2">
        <f>нач.!C104+нач.!C105+нач.!C106+нач.!C108+нач.!C109</f>
        <v>120115.4</v>
      </c>
      <c r="G14" s="2">
        <f>нач.!D117</f>
        <v>36561.46</v>
      </c>
      <c r="H14" s="14">
        <f t="shared" si="0"/>
        <v>-8000.4199999999837</v>
      </c>
      <c r="I14" s="15">
        <f t="shared" si="1"/>
        <v>44561.879999999983</v>
      </c>
      <c r="J14" s="7" t="s">
        <v>106</v>
      </c>
      <c r="K14" s="2">
        <f>46083.59+993.28</f>
        <v>47076.869999999995</v>
      </c>
      <c r="L14" s="7" t="s">
        <v>92</v>
      </c>
      <c r="M14" s="2">
        <v>73392.039999999994</v>
      </c>
      <c r="N14" s="2">
        <v>393.8</v>
      </c>
      <c r="O14" s="2">
        <f>(5664452.46/N32)*N14</f>
        <v>80730.739619874556</v>
      </c>
      <c r="P14" s="2">
        <f t="shared" si="3"/>
        <v>17845.640647062657</v>
      </c>
      <c r="Q14" s="16">
        <f t="shared" si="2"/>
        <v>219045.2902669372</v>
      </c>
      <c r="R14" s="23">
        <f t="shared" si="4"/>
        <v>-106930.31026693719</v>
      </c>
    </row>
    <row r="15" spans="1:18" ht="14.25" customHeight="1">
      <c r="A15" s="4">
        <v>11</v>
      </c>
      <c r="B15" s="1" t="s">
        <v>17</v>
      </c>
      <c r="C15" s="1"/>
      <c r="D15" s="9">
        <v>13</v>
      </c>
      <c r="E15" s="2">
        <f>нач.!B119+нач.!B124+нач.!B127+нач.!B131+нач.!B133</f>
        <v>355277.34</v>
      </c>
      <c r="F15" s="2">
        <f>нач.!C119+нач.!C124+нач.!C127+нач.!C131+нач.!C133</f>
        <v>325404.14</v>
      </c>
      <c r="G15" s="2">
        <f>нач.!D137</f>
        <v>765224.16</v>
      </c>
      <c r="H15" s="14">
        <f t="shared" si="0"/>
        <v>29873.200000000012</v>
      </c>
      <c r="I15" s="15">
        <f t="shared" si="1"/>
        <v>735350.96</v>
      </c>
      <c r="J15" s="7" t="s">
        <v>107</v>
      </c>
      <c r="K15" s="2">
        <f>12283.05/2</f>
        <v>6141.5249999999996</v>
      </c>
      <c r="L15" s="7" t="s">
        <v>90</v>
      </c>
      <c r="M15" s="2">
        <v>5918</v>
      </c>
      <c r="N15" s="2">
        <v>1247.9000000000001</v>
      </c>
      <c r="O15" s="2">
        <f>(5664452.46/N32)*N15</f>
        <v>255825.01262478789</v>
      </c>
      <c r="P15" s="2">
        <f t="shared" si="3"/>
        <v>56550.469688850921</v>
      </c>
      <c r="Q15" s="16">
        <f t="shared" si="2"/>
        <v>324435.00731363881</v>
      </c>
      <c r="R15" s="23">
        <f t="shared" si="4"/>
        <v>30842.332686361187</v>
      </c>
    </row>
    <row r="16" spans="1:18" ht="45.75">
      <c r="A16" s="4">
        <v>12</v>
      </c>
      <c r="B16" s="1" t="s">
        <v>17</v>
      </c>
      <c r="C16" s="1"/>
      <c r="D16" s="9">
        <v>14</v>
      </c>
      <c r="E16" s="2">
        <f>нач.!B139+нач.!B140+нач.!B146+нач.!B147+нач.!B155</f>
        <v>377853.9</v>
      </c>
      <c r="F16" s="2">
        <f>нач.!C139+нач.!C140+нач.!C146+нач.!C147+нач.!C155</f>
        <v>317997.83999999997</v>
      </c>
      <c r="G16" s="2">
        <f>нач.!D159</f>
        <v>975173.26</v>
      </c>
      <c r="H16" s="14">
        <f t="shared" si="0"/>
        <v>59856.060000000056</v>
      </c>
      <c r="I16" s="15">
        <f t="shared" si="1"/>
        <v>915317.2</v>
      </c>
      <c r="J16" s="7" t="s">
        <v>110</v>
      </c>
      <c r="K16" s="2">
        <f>6141.53+27036.62</f>
        <v>33178.15</v>
      </c>
      <c r="L16" s="7" t="s">
        <v>91</v>
      </c>
      <c r="M16" s="2">
        <v>7670</v>
      </c>
      <c r="N16" s="2">
        <v>1327.4</v>
      </c>
      <c r="O16" s="2">
        <f>(5664452.46/N32)*N16</f>
        <v>272122.86381772853</v>
      </c>
      <c r="P16" s="2">
        <f t="shared" si="3"/>
        <v>60153.132033801354</v>
      </c>
      <c r="Q16" s="16">
        <f t="shared" si="2"/>
        <v>373124.1458515299</v>
      </c>
      <c r="R16" s="23">
        <f t="shared" si="4"/>
        <v>4729.7541484701142</v>
      </c>
    </row>
    <row r="17" spans="1:18" ht="57">
      <c r="A17" s="4">
        <v>13</v>
      </c>
      <c r="B17" s="1" t="s">
        <v>18</v>
      </c>
      <c r="C17" s="1" t="s">
        <v>4</v>
      </c>
      <c r="D17" s="9">
        <v>2</v>
      </c>
      <c r="E17" s="2">
        <f>нач.!B218+нач.!B225+нач.!B230+нач.!B232+нач.!B233</f>
        <v>377569.5</v>
      </c>
      <c r="F17" s="2">
        <f>нач.!C218+нач.!C225+нач.!C230+нач.!C232+нач.!C233</f>
        <v>388557.73</v>
      </c>
      <c r="G17" s="2">
        <f>нач.!D238</f>
        <v>296238.7</v>
      </c>
      <c r="H17" s="14">
        <f>E17-F17</f>
        <v>-10988.229999999981</v>
      </c>
      <c r="I17" s="15">
        <f t="shared" si="1"/>
        <v>307226.93</v>
      </c>
      <c r="J17" s="7" t="s">
        <v>111</v>
      </c>
      <c r="K17" s="2">
        <f>23186.64+19444.39</f>
        <v>42631.03</v>
      </c>
      <c r="L17" s="7"/>
      <c r="M17" s="2"/>
      <c r="N17" s="2">
        <v>1326.2</v>
      </c>
      <c r="O17" s="2">
        <f>(5664452.46/N32)*N17</f>
        <v>271876.85851670301</v>
      </c>
      <c r="P17" s="2">
        <f t="shared" si="3"/>
        <v>60098.752224820964</v>
      </c>
      <c r="Q17" s="16">
        <f t="shared" si="2"/>
        <v>374606.640741524</v>
      </c>
      <c r="R17" s="23">
        <f t="shared" si="4"/>
        <v>2962.8592584759972</v>
      </c>
    </row>
    <row r="18" spans="1:18" ht="45.75">
      <c r="A18" s="4">
        <v>14</v>
      </c>
      <c r="B18" s="1" t="s">
        <v>18</v>
      </c>
      <c r="C18" s="1" t="s">
        <v>4</v>
      </c>
      <c r="D18" s="9">
        <v>3</v>
      </c>
      <c r="E18" s="2">
        <f>нач.!B244+нач.!B246+нач.!B248+нач.!B250+нач.!B257</f>
        <v>280629.24</v>
      </c>
      <c r="F18" s="2">
        <f>нач.!C244+нач.!C246+нач.!C248+нач.!C250+нач.!C257</f>
        <v>292179.13</v>
      </c>
      <c r="G18" s="2">
        <f>нач.!D258</f>
        <v>148809.51999999999</v>
      </c>
      <c r="H18" s="14">
        <f t="shared" si="0"/>
        <v>-11549.890000000014</v>
      </c>
      <c r="I18" s="15">
        <f t="shared" si="1"/>
        <v>160359.41</v>
      </c>
      <c r="J18" s="7" t="s">
        <v>113</v>
      </c>
      <c r="K18" s="2">
        <f>10926.05/11+42764.33</f>
        <v>43757.607272727277</v>
      </c>
      <c r="L18" s="7"/>
      <c r="M18" s="2"/>
      <c r="N18" s="2">
        <v>985.9</v>
      </c>
      <c r="O18" s="2">
        <f>(5664452.46/N32)*N18</f>
        <v>202113.85523421617</v>
      </c>
      <c r="P18" s="2">
        <f t="shared" si="3"/>
        <v>44677.544728133755</v>
      </c>
      <c r="Q18" s="16">
        <f t="shared" si="2"/>
        <v>290549.00723507721</v>
      </c>
      <c r="R18" s="23">
        <f t="shared" si="4"/>
        <v>-9919.7672350772045</v>
      </c>
    </row>
    <row r="19" spans="1:18" ht="68.25">
      <c r="A19" s="4">
        <v>15</v>
      </c>
      <c r="B19" s="1" t="s">
        <v>18</v>
      </c>
      <c r="C19" s="1" t="s">
        <v>4</v>
      </c>
      <c r="D19" s="9">
        <v>4</v>
      </c>
      <c r="E19" s="2">
        <f>нач.!B264+нач.!B267+нач.!B275+нач.!B276+нач.!B277</f>
        <v>756562.56</v>
      </c>
      <c r="F19" s="2">
        <f>нач.!C264+нач.!C267+нач.!C275+нач.!C276+нач.!C277</f>
        <v>734093.95</v>
      </c>
      <c r="G19" s="2">
        <f>нач.!D279</f>
        <v>1264469.31</v>
      </c>
      <c r="H19" s="14">
        <f t="shared" si="0"/>
        <v>22468.610000000102</v>
      </c>
      <c r="I19" s="15">
        <f t="shared" si="1"/>
        <v>1242000.7</v>
      </c>
      <c r="J19" s="7" t="s">
        <v>109</v>
      </c>
      <c r="K19" s="2">
        <f>10926.05/11+38879.17+175020.42</f>
        <v>214892.86727272728</v>
      </c>
      <c r="L19" s="7"/>
      <c r="M19" s="2"/>
      <c r="N19" s="2">
        <v>2656.3</v>
      </c>
      <c r="O19" s="2">
        <f>(5664452.46/N32)*N19</f>
        <v>544553.23426173895</v>
      </c>
      <c r="P19" s="2">
        <f t="shared" si="3"/>
        <v>120374.23882882818</v>
      </c>
      <c r="Q19" s="16">
        <f t="shared" si="2"/>
        <v>879820.34036329447</v>
      </c>
      <c r="R19" s="23">
        <f t="shared" si="4"/>
        <v>-123257.78036329438</v>
      </c>
    </row>
    <row r="20" spans="1:18" ht="57">
      <c r="A20" s="4">
        <v>16</v>
      </c>
      <c r="B20" s="1" t="s">
        <v>18</v>
      </c>
      <c r="C20" s="1" t="s">
        <v>4</v>
      </c>
      <c r="D20" s="9">
        <v>5</v>
      </c>
      <c r="E20" s="2">
        <f>нач.!B283+нач.!B284+нач.!B289+нач.!B292+нач.!B297</f>
        <v>280543.44</v>
      </c>
      <c r="F20" s="2">
        <f>нач.!C283+нач.!C284+нач.!C289+нач.!C292+нач.!C297</f>
        <v>273795.93999999994</v>
      </c>
      <c r="G20" s="2">
        <f>нач.!D299</f>
        <v>234669.89</v>
      </c>
      <c r="H20" s="14">
        <f t="shared" si="0"/>
        <v>6747.5000000000582</v>
      </c>
      <c r="I20" s="15">
        <f t="shared" si="1"/>
        <v>227922.38999999996</v>
      </c>
      <c r="J20" s="7" t="s">
        <v>112</v>
      </c>
      <c r="K20" s="2">
        <f>10926.05/11+51728.58</f>
        <v>52721.857272727277</v>
      </c>
      <c r="L20" s="7"/>
      <c r="M20" s="2"/>
      <c r="N20" s="2">
        <v>985.4</v>
      </c>
      <c r="O20" s="2">
        <f>(5664452.46/N32)*N20</f>
        <v>202011.35302545552</v>
      </c>
      <c r="P20" s="2">
        <f t="shared" si="3"/>
        <v>44654.886474391933</v>
      </c>
      <c r="Q20" s="16">
        <f t="shared" si="2"/>
        <v>299388.0967725747</v>
      </c>
      <c r="R20" s="23">
        <f t="shared" si="4"/>
        <v>-18844.656772574723</v>
      </c>
    </row>
    <row r="21" spans="1:18" ht="34.5">
      <c r="A21" s="4">
        <v>17</v>
      </c>
      <c r="B21" s="1" t="s">
        <v>18</v>
      </c>
      <c r="C21" s="1" t="s">
        <v>4</v>
      </c>
      <c r="D21" s="9">
        <v>6</v>
      </c>
      <c r="E21" s="2">
        <f>нач.!B309+нач.!B310+нач.!B311+нач.!B313+нач.!B320</f>
        <v>752064.12</v>
      </c>
      <c r="F21" s="2">
        <f>нач.!C309+нач.!C310+нач.!C311+нач.!C313+нач.!C320</f>
        <v>734307.7</v>
      </c>
      <c r="G21" s="2">
        <f>нач.!D322</f>
        <v>701122</v>
      </c>
      <c r="H21" s="14">
        <f t="shared" si="0"/>
        <v>17756.420000000042</v>
      </c>
      <c r="I21" s="15">
        <f t="shared" si="1"/>
        <v>683365.58</v>
      </c>
      <c r="J21" s="7" t="s">
        <v>108</v>
      </c>
      <c r="K21" s="2">
        <f>72230.5+993.28+43421.84</f>
        <v>116645.62</v>
      </c>
      <c r="L21" s="7"/>
      <c r="M21" s="2"/>
      <c r="N21" s="2">
        <v>2641.9</v>
      </c>
      <c r="O21" s="2">
        <f>(5664452.46/N32)*N21</f>
        <v>541601.17064943269</v>
      </c>
      <c r="P21" s="2">
        <f t="shared" si="3"/>
        <v>119721.68112106358</v>
      </c>
      <c r="Q21" s="16">
        <f t="shared" si="2"/>
        <v>777968.47177049622</v>
      </c>
      <c r="R21" s="23">
        <f t="shared" si="4"/>
        <v>-25904.351770496272</v>
      </c>
    </row>
    <row r="22" spans="1:18" ht="23.25">
      <c r="A22" s="4">
        <v>18</v>
      </c>
      <c r="B22" s="1" t="s">
        <v>18</v>
      </c>
      <c r="C22" s="1" t="s">
        <v>4</v>
      </c>
      <c r="D22" s="9">
        <v>7</v>
      </c>
      <c r="E22" s="2">
        <f>нач.!B324+нач.!B327+нач.!B334+нач.!B336+нач.!B341</f>
        <v>748477.43999999994</v>
      </c>
      <c r="F22" s="2">
        <f>нач.!C324+нач.!C327+нач.!C334+нач.!C336+нач.!C341</f>
        <v>690175.41999999993</v>
      </c>
      <c r="G22" s="2">
        <f>нач.!D343</f>
        <v>1656955.64</v>
      </c>
      <c r="H22" s="14">
        <f t="shared" si="0"/>
        <v>58302.020000000019</v>
      </c>
      <c r="I22" s="15">
        <f t="shared" si="1"/>
        <v>1598653.6199999999</v>
      </c>
      <c r="J22" s="7" t="s">
        <v>107</v>
      </c>
      <c r="K22" s="2">
        <f>10926.05/11</f>
        <v>993.2772727272727</v>
      </c>
      <c r="L22" s="7"/>
      <c r="M22" s="2"/>
      <c r="N22" s="2">
        <v>2624.7</v>
      </c>
      <c r="O22" s="2">
        <f>(5664452.46/N32)*N22</f>
        <v>538075.09466806694</v>
      </c>
      <c r="P22" s="2">
        <f t="shared" si="3"/>
        <v>118942.23719234472</v>
      </c>
      <c r="Q22" s="16">
        <f t="shared" si="2"/>
        <v>658010.6091331389</v>
      </c>
      <c r="R22" s="23">
        <f t="shared" si="4"/>
        <v>90466.830866861055</v>
      </c>
    </row>
    <row r="23" spans="1:18">
      <c r="A23" s="4">
        <v>19</v>
      </c>
      <c r="B23" s="1" t="s">
        <v>18</v>
      </c>
      <c r="C23" s="1" t="s">
        <v>4</v>
      </c>
      <c r="D23" s="9">
        <v>8</v>
      </c>
      <c r="E23" s="2">
        <f>нач.!B349+нач.!B351+нач.!B353</f>
        <v>70625.52</v>
      </c>
      <c r="F23" s="2">
        <f>нач.!C349+нач.!C351+нач.!C353</f>
        <v>57222.380000000005</v>
      </c>
      <c r="G23" s="2">
        <f>нач.!D357</f>
        <v>586484.18000000005</v>
      </c>
      <c r="H23" s="14">
        <f t="shared" si="0"/>
        <v>13403.14</v>
      </c>
      <c r="I23" s="15">
        <f t="shared" si="1"/>
        <v>573081.04</v>
      </c>
      <c r="J23" s="7"/>
      <c r="K23" s="2"/>
      <c r="L23" s="7"/>
      <c r="M23" s="2"/>
      <c r="N23" s="2">
        <v>349.7</v>
      </c>
      <c r="O23" s="2">
        <f>(5664452.46/N32)*N23</f>
        <v>71690.044807186729</v>
      </c>
      <c r="P23" s="2">
        <f t="shared" si="3"/>
        <v>15847.182667033547</v>
      </c>
      <c r="Q23" s="16">
        <f t="shared" si="2"/>
        <v>87537.227474220272</v>
      </c>
      <c r="R23" s="23">
        <f t="shared" si="4"/>
        <v>-16911.707474220271</v>
      </c>
    </row>
    <row r="24" spans="1:18" ht="23.25">
      <c r="A24" s="4">
        <v>20</v>
      </c>
      <c r="B24" s="1" t="s">
        <v>18</v>
      </c>
      <c r="C24" s="1" t="s">
        <v>4</v>
      </c>
      <c r="D24" s="9">
        <v>10</v>
      </c>
      <c r="E24" s="2">
        <f>нач.!B361+нач.!B362+нач.!B364+нач.!B377+нач.!B379</f>
        <v>756989.7</v>
      </c>
      <c r="F24" s="2">
        <f>нач.!C361+нач.!C362+нач.!C364+нач.!C377+нач.!C379</f>
        <v>724115.18</v>
      </c>
      <c r="G24" s="2">
        <f>нач.!D380</f>
        <v>2382950.58</v>
      </c>
      <c r="H24" s="14">
        <f t="shared" si="0"/>
        <v>32874.519999999902</v>
      </c>
      <c r="I24" s="15">
        <f t="shared" si="1"/>
        <v>2350076.06</v>
      </c>
      <c r="J24" s="7" t="s">
        <v>107</v>
      </c>
      <c r="K24" s="2">
        <f>10926.05/11</f>
        <v>993.2772727272727</v>
      </c>
      <c r="L24" s="7"/>
      <c r="M24" s="2"/>
      <c r="N24" s="2">
        <v>2655.3</v>
      </c>
      <c r="O24" s="2">
        <f>(5664452.46/N32)*N24</f>
        <v>544348.22984421765</v>
      </c>
      <c r="P24" s="2">
        <f t="shared" si="3"/>
        <v>120328.92232134454</v>
      </c>
      <c r="Q24" s="16">
        <f t="shared" si="2"/>
        <v>665670.42943828937</v>
      </c>
      <c r="R24" s="23">
        <f t="shared" si="4"/>
        <v>91319.270561710538</v>
      </c>
    </row>
    <row r="25" spans="1:18">
      <c r="A25" s="4">
        <v>21</v>
      </c>
      <c r="B25" s="1" t="s">
        <v>18</v>
      </c>
      <c r="C25" s="1" t="s">
        <v>4</v>
      </c>
      <c r="D25" s="9">
        <v>12</v>
      </c>
      <c r="E25" s="2">
        <f>нач.!B382+нач.!B385+нач.!B391+нач.!B393+нач.!B395</f>
        <v>230322.65999999997</v>
      </c>
      <c r="F25" s="2">
        <f>нач.!C382+нач.!C385+нач.!C391+нач.!C393+нач.!C395</f>
        <v>214854.57</v>
      </c>
      <c r="G25" s="2">
        <f>нач.!D398</f>
        <v>445096.66</v>
      </c>
      <c r="H25" s="14">
        <f t="shared" si="0"/>
        <v>15468.089999999967</v>
      </c>
      <c r="I25" s="15">
        <f t="shared" si="1"/>
        <v>429628.57</v>
      </c>
      <c r="J25" s="7"/>
      <c r="K25" s="2"/>
      <c r="L25" s="7" t="s">
        <v>94</v>
      </c>
      <c r="M25" s="2">
        <v>282549.25</v>
      </c>
      <c r="N25" s="2">
        <v>809</v>
      </c>
      <c r="O25" s="2">
        <f>(5664452.46/N32)*N25</f>
        <v>165848.57377470421</v>
      </c>
      <c r="P25" s="2">
        <f t="shared" si="3"/>
        <v>36661.054554275492</v>
      </c>
      <c r="Q25" s="16">
        <f t="shared" si="2"/>
        <v>485058.87832897971</v>
      </c>
      <c r="R25" s="23">
        <f t="shared" si="4"/>
        <v>-254736.21832897974</v>
      </c>
    </row>
    <row r="26" spans="1:18" ht="23.25">
      <c r="A26" s="4">
        <v>22</v>
      </c>
      <c r="B26" s="1" t="s">
        <v>18</v>
      </c>
      <c r="C26" s="1" t="s">
        <v>4</v>
      </c>
      <c r="D26" s="9">
        <v>13</v>
      </c>
      <c r="E26" s="2">
        <f>нач.!B401+нач.!B405+нач.!B409+нач.!B412+нач.!B415</f>
        <v>232229.94</v>
      </c>
      <c r="F26" s="2">
        <f>нач.!C401+нач.!C405+нач.!C409+нач.!C412+нач.!C415</f>
        <v>253027.82</v>
      </c>
      <c r="G26" s="2">
        <f>нач.!D416</f>
        <v>188835.92</v>
      </c>
      <c r="H26" s="14">
        <f t="shared" si="0"/>
        <v>-20797.880000000005</v>
      </c>
      <c r="I26" s="15">
        <f t="shared" si="1"/>
        <v>209633.80000000002</v>
      </c>
      <c r="J26" s="7" t="s">
        <v>106</v>
      </c>
      <c r="K26" s="2">
        <f>44194.6/2+71939.01</f>
        <v>94036.31</v>
      </c>
      <c r="L26" s="7" t="s">
        <v>93</v>
      </c>
      <c r="M26" s="2">
        <v>282549.25</v>
      </c>
      <c r="N26" s="2">
        <v>815.4</v>
      </c>
      <c r="O26" s="2">
        <f>(5664452.46/N32)*N26</f>
        <v>167160.6020468403</v>
      </c>
      <c r="P26" s="2">
        <f t="shared" si="3"/>
        <v>36951.080202170873</v>
      </c>
      <c r="Q26" s="16">
        <f t="shared" si="2"/>
        <v>580697.24224901118</v>
      </c>
      <c r="R26" s="23">
        <f t="shared" si="4"/>
        <v>-348467.30224901118</v>
      </c>
    </row>
    <row r="27" spans="1:18">
      <c r="A27" s="4">
        <v>23</v>
      </c>
      <c r="B27" s="1" t="s">
        <v>18</v>
      </c>
      <c r="C27" s="1" t="s">
        <v>4</v>
      </c>
      <c r="D27" s="9">
        <v>14</v>
      </c>
      <c r="E27" s="2">
        <f>нач.!B420+нач.!B423+нач.!B426+нач.!B429+нач.!B431</f>
        <v>230863.5</v>
      </c>
      <c r="F27" s="2">
        <f>нач.!C420+нач.!C423+нач.!C426+нач.!C429+нач.!C431</f>
        <v>193026.13</v>
      </c>
      <c r="G27" s="2">
        <f>нач.!D434</f>
        <v>1202570.3</v>
      </c>
      <c r="H27" s="14">
        <f t="shared" si="0"/>
        <v>37837.369999999995</v>
      </c>
      <c r="I27" s="15">
        <f t="shared" si="1"/>
        <v>1164732.9300000002</v>
      </c>
      <c r="J27" s="7" t="s">
        <v>106</v>
      </c>
      <c r="K27" s="2">
        <f>22097.3+993.28</f>
        <v>23090.579999999998</v>
      </c>
      <c r="L27" s="18"/>
      <c r="M27" s="2"/>
      <c r="N27" s="2">
        <v>810.9</v>
      </c>
      <c r="O27" s="2">
        <f>(5664452.46/N32)*N27</f>
        <v>166238.08216799461</v>
      </c>
      <c r="P27" s="2">
        <f t="shared" si="3"/>
        <v>36747.155918494434</v>
      </c>
      <c r="Q27" s="16">
        <f t="shared" si="2"/>
        <v>226075.81808648905</v>
      </c>
      <c r="R27" s="23">
        <f t="shared" si="4"/>
        <v>4787.681913510969</v>
      </c>
    </row>
    <row r="28" spans="1:18">
      <c r="A28" s="4">
        <v>24</v>
      </c>
      <c r="B28" s="1" t="s">
        <v>18</v>
      </c>
      <c r="C28" s="1" t="s">
        <v>4</v>
      </c>
      <c r="D28" s="9">
        <v>15</v>
      </c>
      <c r="E28" s="2">
        <f>нач.!B436+нач.!B446+нач.!B447+нач.!B448+нач.!B451</f>
        <v>231916.97999999998</v>
      </c>
      <c r="F28" s="2">
        <f>нач.!C436+нач.!C446+нач.!C447+нач.!C448+нач.!C451</f>
        <v>224285.24000000002</v>
      </c>
      <c r="G28" s="2">
        <f>нач.!D454</f>
        <v>489988.4</v>
      </c>
      <c r="H28" s="14">
        <f t="shared" si="0"/>
        <v>7631.7399999999616</v>
      </c>
      <c r="I28" s="15">
        <f t="shared" si="1"/>
        <v>482356.66000000003</v>
      </c>
      <c r="J28" s="7"/>
      <c r="K28" s="2"/>
      <c r="L28" s="18"/>
      <c r="M28" s="2"/>
      <c r="N28" s="2">
        <v>814.5</v>
      </c>
      <c r="O28" s="2">
        <f>(5664452.46/N32)*N28</f>
        <v>166976.09807107117</v>
      </c>
      <c r="P28" s="2">
        <f t="shared" si="3"/>
        <v>36910.295345435588</v>
      </c>
      <c r="Q28" s="16">
        <f t="shared" si="2"/>
        <v>203886.39341650676</v>
      </c>
      <c r="R28" s="23">
        <f t="shared" si="4"/>
        <v>28030.586583493219</v>
      </c>
    </row>
    <row r="29" spans="1:18">
      <c r="A29" s="4">
        <v>25</v>
      </c>
      <c r="B29" s="1" t="s">
        <v>18</v>
      </c>
      <c r="C29" s="1" t="s">
        <v>4</v>
      </c>
      <c r="D29" s="9">
        <v>16</v>
      </c>
      <c r="E29" s="2">
        <f>нач.!B456+нач.!B457+нач.!B460+нач.!B461+нач.!B462</f>
        <v>386594.51999999996</v>
      </c>
      <c r="F29" s="2">
        <f>нач.!C456+нач.!C457+нач.!C460+нач.!C461+нач.!C462</f>
        <v>394441.95999999996</v>
      </c>
      <c r="G29" s="2">
        <f>нач.!D475</f>
        <v>284079.71000000002</v>
      </c>
      <c r="H29" s="14">
        <f t="shared" si="0"/>
        <v>-7847.4400000000023</v>
      </c>
      <c r="I29" s="15">
        <f t="shared" si="1"/>
        <v>291927.15000000002</v>
      </c>
      <c r="J29" s="7"/>
      <c r="K29" s="2"/>
      <c r="L29" s="18"/>
      <c r="M29" s="2"/>
      <c r="N29" s="2">
        <v>1358.4</v>
      </c>
      <c r="O29" s="2">
        <f>(5664452.46/N32)*N29</f>
        <v>278478.00076088781</v>
      </c>
      <c r="P29" s="2">
        <f t="shared" si="3"/>
        <v>61557.943765794604</v>
      </c>
      <c r="Q29" s="16">
        <f t="shared" si="2"/>
        <v>340035.94452668243</v>
      </c>
      <c r="R29" s="23">
        <f t="shared" si="4"/>
        <v>46558.575473317549</v>
      </c>
    </row>
    <row r="30" spans="1:18">
      <c r="A30" s="4">
        <v>26</v>
      </c>
      <c r="B30" s="1" t="s">
        <v>18</v>
      </c>
      <c r="C30" s="1" t="s">
        <v>4</v>
      </c>
      <c r="D30" s="9">
        <v>17</v>
      </c>
      <c r="E30" s="2">
        <f>нач.!B477+нач.!B478+нач.!B491+нач.!B492+нач.!B494</f>
        <v>380359.67999999999</v>
      </c>
      <c r="F30" s="2">
        <f>нач.!C477+нач.!C478+нач.!C491+нач.!C492+нач.!C494</f>
        <v>355798.37</v>
      </c>
      <c r="G30" s="2">
        <f>нач.!D496</f>
        <v>396736.74</v>
      </c>
      <c r="H30" s="14">
        <f t="shared" si="0"/>
        <v>24561.309999999998</v>
      </c>
      <c r="I30" s="15">
        <f t="shared" si="1"/>
        <v>372175.43</v>
      </c>
      <c r="J30" s="7"/>
      <c r="K30" s="2"/>
      <c r="L30" s="7"/>
      <c r="M30" s="2"/>
      <c r="N30" s="2">
        <v>1336</v>
      </c>
      <c r="O30" s="2">
        <f>(5664452.46/N32)*N30</f>
        <v>273885.90180841141</v>
      </c>
      <c r="P30" s="2">
        <f t="shared" si="3"/>
        <v>60542.853998160768</v>
      </c>
      <c r="Q30" s="16">
        <f t="shared" si="2"/>
        <v>334428.75580657215</v>
      </c>
      <c r="R30" s="23">
        <f t="shared" si="4"/>
        <v>45930.924193427818</v>
      </c>
    </row>
    <row r="31" spans="1:18">
      <c r="A31" s="4">
        <v>27</v>
      </c>
      <c r="B31" s="1" t="s">
        <v>18</v>
      </c>
      <c r="C31" s="1" t="s">
        <v>4</v>
      </c>
      <c r="D31" s="11" t="s">
        <v>25</v>
      </c>
      <c r="E31" s="2">
        <f>нач.!B499+нач.!B501+нач.!B502+нач.!B504+нач.!B512</f>
        <v>180794.94</v>
      </c>
      <c r="F31" s="2">
        <f>нач.!C499+нач.!C501+нач.!C502+нач.!C504+нач.!C512</f>
        <v>181708.69</v>
      </c>
      <c r="G31" s="2">
        <f>нач.!D515</f>
        <v>213576.01</v>
      </c>
      <c r="H31" s="14">
        <f t="shared" si="0"/>
        <v>-913.75</v>
      </c>
      <c r="I31" s="15">
        <f t="shared" si="1"/>
        <v>214489.76</v>
      </c>
      <c r="J31" s="7"/>
      <c r="K31" s="2"/>
      <c r="L31" s="7"/>
      <c r="M31" s="2"/>
      <c r="N31" s="2">
        <v>858.78</v>
      </c>
      <c r="O31" s="2">
        <f>(5664452.46/N32)*N31</f>
        <v>176053.69367891282</v>
      </c>
      <c r="P31" s="2">
        <f t="shared" si="3"/>
        <v>38916.910296811751</v>
      </c>
      <c r="Q31" s="16">
        <f t="shared" si="2"/>
        <v>214970.60397572457</v>
      </c>
      <c r="R31" s="23">
        <f t="shared" si="4"/>
        <v>-34175.663975724572</v>
      </c>
    </row>
    <row r="32" spans="1:18" ht="15.75">
      <c r="A32" s="57" t="s">
        <v>6</v>
      </c>
      <c r="B32" s="58"/>
      <c r="C32" s="58"/>
      <c r="D32" s="59"/>
      <c r="E32" s="5">
        <f t="shared" ref="E32:K32" si="5">SUM(E5:E31)</f>
        <v>7666329.9000000013</v>
      </c>
      <c r="F32" s="5">
        <f t="shared" si="5"/>
        <v>7202006.7700000005</v>
      </c>
      <c r="G32" s="5">
        <f t="shared" si="5"/>
        <v>17655799.990000002</v>
      </c>
      <c r="H32" s="5">
        <f t="shared" si="5"/>
        <v>464323.13</v>
      </c>
      <c r="I32" s="5">
        <f t="shared" si="5"/>
        <v>17191476.860000003</v>
      </c>
      <c r="J32" s="8">
        <f t="shared" si="5"/>
        <v>0</v>
      </c>
      <c r="K32" s="5">
        <f t="shared" si="5"/>
        <v>742124.34590909083</v>
      </c>
      <c r="L32" s="8"/>
      <c r="M32" s="5">
        <f t="shared" ref="M32:R32" si="6">SUM(M5:M31)</f>
        <v>798315.21</v>
      </c>
      <c r="N32" s="5">
        <f t="shared" si="6"/>
        <v>27630.880000000005</v>
      </c>
      <c r="O32" s="5">
        <f t="shared" si="6"/>
        <v>5664452.4599999981</v>
      </c>
      <c r="P32" s="5">
        <f t="shared" si="6"/>
        <v>1252134.9802999252</v>
      </c>
      <c r="Q32" s="21">
        <f t="shared" si="6"/>
        <v>8457026.9962090161</v>
      </c>
      <c r="R32" s="24">
        <f t="shared" si="6"/>
        <v>-790697.09620901535</v>
      </c>
    </row>
    <row r="33" spans="1:17">
      <c r="L33" s="19"/>
      <c r="Q33" s="20"/>
    </row>
    <row r="34" spans="1:17">
      <c r="A34" t="s">
        <v>20</v>
      </c>
      <c r="B34" s="17"/>
      <c r="C34" s="48">
        <v>3129937.05</v>
      </c>
      <c r="D34" s="48"/>
      <c r="J34" s="40">
        <f>C34+C39+C41</f>
        <v>5664452.46</v>
      </c>
      <c r="L34" s="19"/>
      <c r="Q34" s="20"/>
    </row>
    <row r="35" spans="1:17">
      <c r="A35" t="s">
        <v>21</v>
      </c>
      <c r="B35" s="3"/>
      <c r="C35" s="3"/>
      <c r="D35" s="3"/>
      <c r="L35" s="19"/>
      <c r="Q35" s="20"/>
    </row>
    <row r="36" spans="1:17">
      <c r="A36" s="10" t="s">
        <v>22</v>
      </c>
      <c r="B36" s="17">
        <v>27630.880000000001</v>
      </c>
      <c r="C36" s="3"/>
      <c r="D36" s="3"/>
      <c r="L36" s="19"/>
      <c r="Q36" s="20"/>
    </row>
    <row r="37" spans="1:17">
      <c r="A37" s="10" t="s">
        <v>21</v>
      </c>
      <c r="B37" s="17"/>
      <c r="C37" s="3"/>
      <c r="D37" s="3"/>
      <c r="J37" s="3"/>
      <c r="L37" s="19"/>
      <c r="Q37" s="20"/>
    </row>
    <row r="38" spans="1:17">
      <c r="A38" t="s">
        <v>23</v>
      </c>
      <c r="B38" s="17"/>
      <c r="C38" s="3"/>
      <c r="D38" s="3"/>
      <c r="L38" s="19"/>
      <c r="Q38" s="20"/>
    </row>
    <row r="39" spans="1:17">
      <c r="A39" t="s">
        <v>21</v>
      </c>
      <c r="B39" s="3"/>
      <c r="C39" s="48">
        <f>3000+5949.78+8079.22+74371+36167+9990</f>
        <v>137557</v>
      </c>
      <c r="D39" s="48"/>
      <c r="L39" s="19"/>
      <c r="Q39" s="20"/>
    </row>
    <row r="40" spans="1:17">
      <c r="A40" t="s">
        <v>26</v>
      </c>
      <c r="B40" s="17"/>
      <c r="C40" s="48">
        <v>701354</v>
      </c>
      <c r="D40" s="48"/>
      <c r="L40" s="19"/>
      <c r="Q40" s="20"/>
    </row>
    <row r="41" spans="1:17">
      <c r="A41" s="10" t="s">
        <v>28</v>
      </c>
      <c r="C41" s="48">
        <v>2396958.41</v>
      </c>
      <c r="D41" s="48"/>
      <c r="L41" s="19"/>
      <c r="Q41" s="20"/>
    </row>
  </sheetData>
  <mergeCells count="21">
    <mergeCell ref="A1:P1"/>
    <mergeCell ref="A2:P2"/>
    <mergeCell ref="A3:A4"/>
    <mergeCell ref="B3:D4"/>
    <mergeCell ref="E3:E4"/>
    <mergeCell ref="F3:F4"/>
    <mergeCell ref="G3:G4"/>
    <mergeCell ref="H3:H4"/>
    <mergeCell ref="I3:I4"/>
    <mergeCell ref="J3:K3"/>
    <mergeCell ref="R3:R4"/>
    <mergeCell ref="C41:D41"/>
    <mergeCell ref="C40:D40"/>
    <mergeCell ref="C39:D39"/>
    <mergeCell ref="C34:D34"/>
    <mergeCell ref="L3:M3"/>
    <mergeCell ref="N3:N4"/>
    <mergeCell ref="O3:O4"/>
    <mergeCell ref="P3:P4"/>
    <mergeCell ref="Q3:Q4"/>
    <mergeCell ref="A32:D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"/>
  <sheetViews>
    <sheetView tabSelected="1" workbookViewId="0">
      <selection activeCell="G22" sqref="G22"/>
    </sheetView>
  </sheetViews>
  <sheetFormatPr defaultRowHeight="15"/>
  <cols>
    <col min="5" max="5" width="17.28515625" customWidth="1"/>
    <col min="6" max="6" width="20.140625" customWidth="1"/>
    <col min="7" max="7" width="15.7109375" customWidth="1"/>
    <col min="8" max="8" width="16.140625" customWidth="1"/>
    <col min="9" max="9" width="16.28515625" customWidth="1"/>
    <col min="10" max="10" width="14.85546875" customWidth="1"/>
    <col min="11" max="11" width="15.140625" customWidth="1"/>
    <col min="12" max="12" width="17.28515625" customWidth="1"/>
    <col min="13" max="13" width="15.28515625" customWidth="1"/>
    <col min="14" max="14" width="16.7109375" customWidth="1"/>
    <col min="15" max="15" width="19.140625" customWidth="1"/>
  </cols>
  <sheetData>
    <row r="1" spans="1:15" ht="33.75">
      <c r="A1" s="73" t="s">
        <v>95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">
      <c r="A2" s="74" t="s">
        <v>116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>
      <c r="A3" s="75"/>
      <c r="B3" s="76"/>
      <c r="C3" s="76"/>
      <c r="D3" s="77"/>
      <c r="E3" s="81" t="s">
        <v>105</v>
      </c>
      <c r="F3" s="81" t="s">
        <v>99</v>
      </c>
      <c r="G3" s="81" t="s">
        <v>100</v>
      </c>
      <c r="H3" s="81" t="s">
        <v>101</v>
      </c>
      <c r="I3" s="81" t="s">
        <v>102</v>
      </c>
      <c r="J3" s="81" t="s">
        <v>96</v>
      </c>
      <c r="K3" s="81" t="s">
        <v>9</v>
      </c>
      <c r="L3" s="81" t="s">
        <v>97</v>
      </c>
      <c r="M3" s="81" t="s">
        <v>7</v>
      </c>
      <c r="N3" s="81" t="s">
        <v>103</v>
      </c>
      <c r="O3" s="81" t="s">
        <v>104</v>
      </c>
    </row>
    <row r="4" spans="1:15" ht="116.25" customHeight="1">
      <c r="A4" s="78"/>
      <c r="B4" s="79"/>
      <c r="C4" s="79"/>
      <c r="D4" s="80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5.75">
      <c r="A5" s="70" t="s">
        <v>98</v>
      </c>
      <c r="B5" s="71"/>
      <c r="C5" s="71"/>
      <c r="D5" s="72"/>
      <c r="E5" s="21">
        <f>'2016'!E32</f>
        <v>7666329.9000000013</v>
      </c>
      <c r="F5" s="21">
        <f>'2016'!F32</f>
        <v>7202006.7700000005</v>
      </c>
      <c r="G5" s="21">
        <f>'2016'!G32</f>
        <v>17655799.990000002</v>
      </c>
      <c r="H5" s="21">
        <f>'2016'!H32</f>
        <v>464323.13</v>
      </c>
      <c r="I5" s="21">
        <f>'2016'!I32</f>
        <v>17191476.860000003</v>
      </c>
      <c r="J5" s="21">
        <f>'2016'!K32</f>
        <v>742124.34590909083</v>
      </c>
      <c r="K5" s="21">
        <f>'2016'!M32</f>
        <v>798315.21</v>
      </c>
      <c r="L5" s="21">
        <f>'2016'!O32</f>
        <v>5664452.4599999981</v>
      </c>
      <c r="M5" s="21">
        <f>'2016'!P32</f>
        <v>1252134.9802999252</v>
      </c>
      <c r="N5" s="21">
        <f>'2016'!Q32</f>
        <v>8457026.9962090161</v>
      </c>
      <c r="O5" s="21"/>
    </row>
  </sheetData>
  <mergeCells count="15">
    <mergeCell ref="A5:D5"/>
    <mergeCell ref="A1:O1"/>
    <mergeCell ref="A2:O2"/>
    <mergeCell ref="A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нач.</vt:lpstr>
      <vt:lpstr>2016</vt:lpstr>
      <vt:lpstr>СВОД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Aero</cp:lastModifiedBy>
  <cp:lastPrinted>2016-03-21T11:17:33Z</cp:lastPrinted>
  <dcterms:created xsi:type="dcterms:W3CDTF">2016-01-10T17:47:42Z</dcterms:created>
  <dcterms:modified xsi:type="dcterms:W3CDTF">2017-04-17T13:49:13Z</dcterms:modified>
</cp:coreProperties>
</file>