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5480" windowHeight="11580" activeTab="2"/>
  </bookViews>
  <sheets>
    <sheet name="нач" sheetId="16" r:id="rId1"/>
    <sheet name="2016" sheetId="13" r:id="rId2"/>
    <sheet name="свод" sheetId="1" r:id="rId3"/>
  </sheets>
  <calcPr calcId="124519" calcOnSave="0"/>
</workbook>
</file>

<file path=xl/calcChain.xml><?xml version="1.0" encoding="utf-8"?>
<calcChain xmlns="http://schemas.openxmlformats.org/spreadsheetml/2006/main">
  <c r="H5" i="16"/>
  <c r="G5"/>
  <c r="R6" i="13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5"/>
  <c r="K11"/>
  <c r="K10"/>
  <c r="K25"/>
  <c r="K26"/>
  <c r="K24"/>
  <c r="K18"/>
  <c r="K28"/>
  <c r="K27"/>
  <c r="K30"/>
  <c r="K23"/>
  <c r="K31"/>
  <c r="K13"/>
  <c r="B35"/>
  <c r="M5" i="1"/>
  <c r="L5"/>
  <c r="F5"/>
  <c r="G5"/>
  <c r="H5"/>
  <c r="I5"/>
  <c r="E5"/>
  <c r="Q5" i="13"/>
  <c r="Q6"/>
  <c r="Q7"/>
  <c r="Q8"/>
  <c r="Q9"/>
  <c r="Q10"/>
  <c r="P10"/>
  <c r="P9"/>
  <c r="P8"/>
  <c r="P7"/>
  <c r="P6"/>
  <c r="P5"/>
  <c r="O10"/>
  <c r="O9"/>
  <c r="O8"/>
  <c r="O7"/>
  <c r="O6"/>
  <c r="O5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11"/>
  <c r="P13"/>
  <c r="P12"/>
  <c r="P11"/>
  <c r="L36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H17"/>
  <c r="G31"/>
  <c r="G30"/>
  <c r="G29"/>
  <c r="G28"/>
  <c r="G27"/>
  <c r="G26"/>
  <c r="G25"/>
  <c r="G24"/>
  <c r="G23"/>
  <c r="G22"/>
  <c r="G21"/>
  <c r="G20"/>
  <c r="G19"/>
  <c r="G18"/>
  <c r="F31"/>
  <c r="F30"/>
  <c r="F29"/>
  <c r="F28"/>
  <c r="F27"/>
  <c r="F26"/>
  <c r="F25"/>
  <c r="F24"/>
  <c r="F23"/>
  <c r="F22"/>
  <c r="F21"/>
  <c r="F20"/>
  <c r="F19"/>
  <c r="F18"/>
  <c r="I17"/>
  <c r="G17"/>
  <c r="F17"/>
  <c r="E17"/>
  <c r="G16"/>
  <c r="G15"/>
  <c r="G14"/>
  <c r="G13"/>
  <c r="F16"/>
  <c r="G12"/>
  <c r="G11"/>
  <c r="G10"/>
  <c r="G9"/>
  <c r="G8"/>
  <c r="G7"/>
  <c r="G6"/>
  <c r="G5"/>
  <c r="F15"/>
  <c r="F14"/>
  <c r="F13"/>
  <c r="F12"/>
  <c r="F11"/>
  <c r="F10"/>
  <c r="F9"/>
  <c r="F8"/>
  <c r="F7"/>
  <c r="F6"/>
  <c r="F5"/>
  <c r="E31"/>
  <c r="H31" s="1"/>
  <c r="I31" s="1"/>
  <c r="E30"/>
  <c r="H30" s="1"/>
  <c r="I30" s="1"/>
  <c r="E29"/>
  <c r="H29" s="1"/>
  <c r="E28"/>
  <c r="H28" s="1"/>
  <c r="I28" s="1"/>
  <c r="E27"/>
  <c r="H27" s="1"/>
  <c r="E26"/>
  <c r="H26" s="1"/>
  <c r="I26" s="1"/>
  <c r="E25"/>
  <c r="H25" s="1"/>
  <c r="E24"/>
  <c r="H24" s="1"/>
  <c r="I24" s="1"/>
  <c r="E23"/>
  <c r="H23" s="1"/>
  <c r="E22"/>
  <c r="H22" s="1"/>
  <c r="I22" s="1"/>
  <c r="E21"/>
  <c r="H21" s="1"/>
  <c r="E20"/>
  <c r="H20" s="1"/>
  <c r="I20" s="1"/>
  <c r="E19"/>
  <c r="H19" s="1"/>
  <c r="E18"/>
  <c r="H18" s="1"/>
  <c r="I18" s="1"/>
  <c r="E16"/>
  <c r="H16" s="1"/>
  <c r="I16" s="1"/>
  <c r="E15"/>
  <c r="H15" s="1"/>
  <c r="I15" s="1"/>
  <c r="E14"/>
  <c r="H14" s="1"/>
  <c r="I14" s="1"/>
  <c r="E13"/>
  <c r="H13" s="1"/>
  <c r="I13" s="1"/>
  <c r="E12"/>
  <c r="H12" s="1"/>
  <c r="I12" s="1"/>
  <c r="E11"/>
  <c r="H11" s="1"/>
  <c r="E10"/>
  <c r="H10" s="1"/>
  <c r="I10" s="1"/>
  <c r="E9"/>
  <c r="H9" s="1"/>
  <c r="E8"/>
  <c r="H8" s="1"/>
  <c r="I8" s="1"/>
  <c r="E7"/>
  <c r="H7" s="1"/>
  <c r="E6"/>
  <c r="H6" s="1"/>
  <c r="I6" s="1"/>
  <c r="E5"/>
  <c r="H5" s="1"/>
  <c r="I5" s="1"/>
  <c r="D565" i="16"/>
  <c r="C565"/>
  <c r="B565"/>
  <c r="E563"/>
  <c r="E562"/>
  <c r="E561"/>
  <c r="E560"/>
  <c r="E559"/>
  <c r="E558"/>
  <c r="E556"/>
  <c r="E555"/>
  <c r="E554"/>
  <c r="E552"/>
  <c r="E551"/>
  <c r="E550"/>
  <c r="E549"/>
  <c r="E547"/>
  <c r="E546"/>
  <c r="E545"/>
  <c r="E544"/>
  <c r="E542"/>
  <c r="E541"/>
  <c r="E540"/>
  <c r="E539"/>
  <c r="E538"/>
  <c r="E536"/>
  <c r="E535"/>
  <c r="E534"/>
  <c r="E533"/>
  <c r="E532"/>
  <c r="E531"/>
  <c r="E530"/>
  <c r="E528"/>
  <c r="E525"/>
  <c r="E524"/>
  <c r="E523"/>
  <c r="E522"/>
  <c r="E519"/>
  <c r="E518"/>
  <c r="E517"/>
  <c r="E516"/>
  <c r="E515"/>
  <c r="E514"/>
  <c r="E513"/>
  <c r="E512"/>
  <c r="E510"/>
  <c r="E509"/>
  <c r="E508"/>
  <c r="E507"/>
  <c r="E506"/>
  <c r="E504"/>
  <c r="E503"/>
  <c r="E502"/>
  <c r="E500"/>
  <c r="E498"/>
  <c r="E497"/>
  <c r="E496"/>
  <c r="E495"/>
  <c r="E494"/>
  <c r="E493"/>
  <c r="E492"/>
  <c r="E491"/>
  <c r="E490"/>
  <c r="E489"/>
  <c r="E487"/>
  <c r="E486"/>
  <c r="E485"/>
  <c r="E484"/>
  <c r="E483"/>
  <c r="E481"/>
  <c r="E480"/>
  <c r="E477"/>
  <c r="E476"/>
  <c r="E475"/>
  <c r="E474"/>
  <c r="E472"/>
  <c r="E471"/>
  <c r="E470"/>
  <c r="E469"/>
  <c r="E468"/>
  <c r="E467"/>
  <c r="E466"/>
  <c r="E464"/>
  <c r="E462"/>
  <c r="E461"/>
  <c r="E460"/>
  <c r="E459"/>
  <c r="E456"/>
  <c r="E454"/>
  <c r="E453"/>
  <c r="E452"/>
  <c r="E451"/>
  <c r="E450"/>
  <c r="E449"/>
  <c r="E448"/>
  <c r="E447"/>
  <c r="E446"/>
  <c r="E445"/>
  <c r="E444"/>
  <c r="E443"/>
  <c r="E442"/>
  <c r="E441"/>
  <c r="E438"/>
  <c r="E437"/>
  <c r="E436"/>
  <c r="E433"/>
  <c r="E432"/>
  <c r="E431"/>
  <c r="E429"/>
  <c r="E428"/>
  <c r="E426"/>
  <c r="E425"/>
  <c r="E424"/>
  <c r="E423"/>
  <c r="E421"/>
  <c r="E420"/>
  <c r="E419"/>
  <c r="E418"/>
  <c r="E417"/>
  <c r="E416"/>
  <c r="E415"/>
  <c r="E414"/>
  <c r="E412"/>
  <c r="E411"/>
  <c r="E409"/>
  <c r="E408"/>
  <c r="E407"/>
  <c r="E406"/>
  <c r="E405"/>
  <c r="E404"/>
  <c r="E403"/>
  <c r="E402"/>
  <c r="E401"/>
  <c r="E400"/>
  <c r="E399"/>
  <c r="E397"/>
  <c r="E395"/>
  <c r="E394"/>
  <c r="E393"/>
  <c r="E391"/>
  <c r="E390"/>
  <c r="E387"/>
  <c r="E385"/>
  <c r="E384"/>
  <c r="E383"/>
  <c r="E382"/>
  <c r="E380"/>
  <c r="E379"/>
  <c r="E378"/>
  <c r="E377"/>
  <c r="E376"/>
  <c r="E375"/>
  <c r="E373"/>
  <c r="E372"/>
  <c r="E371"/>
  <c r="E369"/>
  <c r="E368"/>
  <c r="E367"/>
  <c r="E366"/>
  <c r="E365"/>
  <c r="E362"/>
  <c r="E361"/>
  <c r="E360"/>
  <c r="E359"/>
  <c r="E358"/>
  <c r="E356"/>
  <c r="E355"/>
  <c r="E354"/>
  <c r="E353"/>
  <c r="E352"/>
  <c r="E351"/>
  <c r="E350"/>
  <c r="E348"/>
  <c r="E347"/>
  <c r="E346"/>
  <c r="E345"/>
  <c r="E344"/>
  <c r="E343"/>
  <c r="E342"/>
  <c r="E341"/>
  <c r="E339"/>
  <c r="E338"/>
  <c r="E337"/>
  <c r="E336"/>
  <c r="E334"/>
  <c r="E333"/>
  <c r="E332"/>
  <c r="E331"/>
  <c r="E328"/>
  <c r="E327"/>
  <c r="E326"/>
  <c r="E325"/>
  <c r="E324"/>
  <c r="E323"/>
  <c r="E322"/>
  <c r="E321"/>
  <c r="E318"/>
  <c r="E316"/>
  <c r="E315"/>
  <c r="E312"/>
  <c r="E311"/>
  <c r="E310"/>
  <c r="E308"/>
  <c r="E307"/>
  <c r="E306"/>
  <c r="E305"/>
  <c r="E304"/>
  <c r="E303"/>
  <c r="E302"/>
  <c r="E300"/>
  <c r="E299"/>
  <c r="E297"/>
  <c r="E296"/>
  <c r="E295"/>
  <c r="E294"/>
  <c r="E293"/>
  <c r="E292"/>
  <c r="E291"/>
  <c r="E290"/>
  <c r="E287"/>
  <c r="E285"/>
  <c r="E284"/>
  <c r="E282"/>
  <c r="E280"/>
  <c r="E279"/>
  <c r="E278"/>
  <c r="E277"/>
  <c r="E276"/>
  <c r="E275"/>
  <c r="E274"/>
  <c r="E273"/>
  <c r="E272"/>
  <c r="E271"/>
  <c r="E270"/>
  <c r="E269"/>
  <c r="E268"/>
  <c r="E266"/>
  <c r="E265"/>
  <c r="E264"/>
  <c r="E263"/>
  <c r="E262"/>
  <c r="E261"/>
  <c r="E260"/>
  <c r="E259"/>
  <c r="E258"/>
  <c r="E257"/>
  <c r="E256"/>
  <c r="E255"/>
  <c r="E254"/>
  <c r="E253"/>
  <c r="E249"/>
  <c r="E248"/>
  <c r="E247"/>
  <c r="E246"/>
  <c r="E244"/>
  <c r="E243"/>
  <c r="E241"/>
  <c r="E240"/>
  <c r="E237"/>
  <c r="E236"/>
  <c r="E235"/>
  <c r="E234"/>
  <c r="E233"/>
  <c r="E232"/>
  <c r="E231"/>
  <c r="E229"/>
  <c r="E226"/>
  <c r="E224"/>
  <c r="E223"/>
  <c r="E222"/>
  <c r="E221"/>
  <c r="E220"/>
  <c r="E219"/>
  <c r="E218"/>
  <c r="E217"/>
  <c r="E216"/>
  <c r="E215"/>
  <c r="E214"/>
  <c r="E213"/>
  <c r="E210"/>
  <c r="E208"/>
  <c r="E207"/>
  <c r="E206"/>
  <c r="E205"/>
  <c r="E204"/>
  <c r="E203"/>
  <c r="E201"/>
  <c r="E199"/>
  <c r="E198"/>
  <c r="E197"/>
  <c r="E195"/>
  <c r="E194"/>
  <c r="E193"/>
  <c r="E192"/>
  <c r="E191"/>
  <c r="E190"/>
  <c r="E189"/>
  <c r="E187"/>
  <c r="E186"/>
  <c r="E184"/>
  <c r="E181"/>
  <c r="E180"/>
  <c r="E179"/>
  <c r="E178"/>
  <c r="E177"/>
  <c r="E176"/>
  <c r="E175"/>
  <c r="E174"/>
  <c r="E173"/>
  <c r="E171"/>
  <c r="E170"/>
  <c r="E168"/>
  <c r="E167"/>
  <c r="E166"/>
  <c r="E164"/>
  <c r="E163"/>
  <c r="E161"/>
  <c r="E160"/>
  <c r="E159"/>
  <c r="E157"/>
  <c r="E155"/>
  <c r="E154"/>
  <c r="E153"/>
  <c r="E150"/>
  <c r="E149"/>
  <c r="E148"/>
  <c r="E146"/>
  <c r="E145"/>
  <c r="E143"/>
  <c r="E142"/>
  <c r="E141"/>
  <c r="E140"/>
  <c r="E139"/>
  <c r="E138"/>
  <c r="E136"/>
  <c r="E134"/>
  <c r="E132"/>
  <c r="E131"/>
  <c r="E130"/>
  <c r="E129"/>
  <c r="E126"/>
  <c r="E124"/>
  <c r="E123"/>
  <c r="E122"/>
  <c r="E120"/>
  <c r="E119"/>
  <c r="E118"/>
  <c r="E117"/>
  <c r="E115"/>
  <c r="E114"/>
  <c r="E113"/>
  <c r="E112"/>
  <c r="E111"/>
  <c r="E110"/>
  <c r="E109"/>
  <c r="E108"/>
  <c r="E107"/>
  <c r="E104"/>
  <c r="E103"/>
  <c r="E102"/>
  <c r="E101"/>
  <c r="E99"/>
  <c r="E97"/>
  <c r="E96"/>
  <c r="E95"/>
  <c r="E94"/>
  <c r="E93"/>
  <c r="E92"/>
  <c r="E89"/>
  <c r="E88"/>
  <c r="E87"/>
  <c r="E86"/>
  <c r="E84"/>
  <c r="E83"/>
  <c r="E82"/>
  <c r="E81"/>
  <c r="E80"/>
  <c r="E79"/>
  <c r="E76"/>
  <c r="E75"/>
  <c r="E73"/>
  <c r="E72"/>
  <c r="E71"/>
  <c r="E68"/>
  <c r="E67"/>
  <c r="E66"/>
  <c r="E65"/>
  <c r="E64"/>
  <c r="E63"/>
  <c r="E62"/>
  <c r="E61"/>
  <c r="E60"/>
  <c r="E58"/>
  <c r="E57"/>
  <c r="E56"/>
  <c r="E55"/>
  <c r="E54"/>
  <c r="E53"/>
  <c r="E52"/>
  <c r="E51"/>
  <c r="E47"/>
  <c r="E46"/>
  <c r="E45"/>
  <c r="E44"/>
  <c r="E43"/>
  <c r="E42"/>
  <c r="E40"/>
  <c r="E39"/>
  <c r="E37"/>
  <c r="E36"/>
  <c r="E35"/>
  <c r="E33"/>
  <c r="E31"/>
  <c r="E30"/>
  <c r="E29"/>
  <c r="E28"/>
  <c r="E27"/>
  <c r="E26"/>
  <c r="E25"/>
  <c r="E24"/>
  <c r="E20"/>
  <c r="E18"/>
  <c r="E17"/>
  <c r="E16"/>
  <c r="E15"/>
  <c r="E14"/>
  <c r="E12"/>
  <c r="E11"/>
  <c r="E10"/>
  <c r="E9"/>
  <c r="E8"/>
  <c r="E7"/>
  <c r="R32" i="13" l="1"/>
  <c r="I19"/>
  <c r="I21"/>
  <c r="I23"/>
  <c r="I25"/>
  <c r="I27"/>
  <c r="I29"/>
  <c r="I7"/>
  <c r="I9"/>
  <c r="I11"/>
  <c r="N27"/>
  <c r="N28"/>
  <c r="N29"/>
  <c r="N30"/>
  <c r="N31"/>
  <c r="N32" l="1"/>
  <c r="P32" l="1"/>
  <c r="M32"/>
  <c r="K5" i="1" s="1"/>
  <c r="K32" i="13"/>
  <c r="J5" i="1" s="1"/>
  <c r="O32" i="13"/>
  <c r="G32"/>
  <c r="F32"/>
  <c r="E32"/>
  <c r="H32" l="1"/>
  <c r="I32" l="1"/>
  <c r="Q32" l="1"/>
  <c r="N5" i="1" s="1"/>
</calcChain>
</file>

<file path=xl/sharedStrings.xml><?xml version="1.0" encoding="utf-8"?>
<sst xmlns="http://schemas.openxmlformats.org/spreadsheetml/2006/main" count="681" uniqueCount="115">
  <si>
    <t>адрес</t>
  </si>
  <si>
    <t>наименование</t>
  </si>
  <si>
    <t>стоимость работ</t>
  </si>
  <si>
    <t>№</t>
  </si>
  <si>
    <t xml:space="preserve">ОТЧЕТ </t>
  </si>
  <si>
    <t>ВСЕГО по РЭУ</t>
  </si>
  <si>
    <t>содержание  УК и МосОблЕИРЦ</t>
  </si>
  <si>
    <t>работы выполненные подрядчиками</t>
  </si>
  <si>
    <t>работы выполненные  рэу</t>
  </si>
  <si>
    <t>итого затрат по содержанию дома за 2015 год</t>
  </si>
  <si>
    <t>Раздолье</t>
  </si>
  <si>
    <t>Шевляково</t>
  </si>
  <si>
    <t>площади</t>
  </si>
  <si>
    <t xml:space="preserve">з/пл </t>
  </si>
  <si>
    <t xml:space="preserve">мат </t>
  </si>
  <si>
    <t>ПМК - 8</t>
  </si>
  <si>
    <t>8/а</t>
  </si>
  <si>
    <t>Чумичево</t>
  </si>
  <si>
    <t>ЕРЦ</t>
  </si>
  <si>
    <t xml:space="preserve"> ОТЧЕТ </t>
  </si>
  <si>
    <t>начисление по содержанию МКД                           за 2016 год</t>
  </si>
  <si>
    <t>оплачено по содержанию МКД                         за 2016 год</t>
  </si>
  <si>
    <t>общий долг  по жилому фонду на  01.01.2017</t>
  </si>
  <si>
    <t>задолженность по содержанию МКД  за 2016 год</t>
  </si>
  <si>
    <t>задолженность ресурсникам (ХВС; ГВС; отопл.; мусор; канализ.; кап.и тек. ремонт; содержаниежилья до 2016 г.)</t>
  </si>
  <si>
    <t>работы выполненные рэу</t>
  </si>
  <si>
    <t>расходы по РЭУ (з/пл.; электроэнергия подъезды; автоуслуги; материалы)</t>
  </si>
  <si>
    <t>итого затрат по содержанию дома за 2016 год</t>
  </si>
  <si>
    <t>задолженность по текущему ремонту и содержанию на 01.01.2017 год</t>
  </si>
  <si>
    <t>по начислениям и выполненым работам за 2016 года РЭУ "Шевляково"</t>
  </si>
  <si>
    <r>
      <t xml:space="preserve">задолженность ресурсникам </t>
    </r>
    <r>
      <rPr>
        <sz val="12"/>
        <color theme="1"/>
        <rFont val="Calibri"/>
        <family val="2"/>
        <charset val="204"/>
        <scheme val="minor"/>
      </rPr>
      <t>(ХВС; ГВС; отопл.; мусор; канализ.; кап.и тек. ремонт; содержаниежилья до 2015 г.)</t>
    </r>
  </si>
  <si>
    <r>
      <t xml:space="preserve">расходы по РЭУ </t>
    </r>
    <r>
      <rPr>
        <sz val="12"/>
        <color theme="1"/>
        <rFont val="Calibri"/>
        <family val="2"/>
        <charset val="204"/>
        <scheme val="minor"/>
      </rPr>
      <t>(з/пл.; электроэнергия подъезды; автоуслуги; материалы)</t>
    </r>
  </si>
  <si>
    <t>общий долг  по жилому дому на  01.01.2017</t>
  </si>
  <si>
    <t>задолженность по содержанию МКД                                            за 2016 год</t>
  </si>
  <si>
    <t>Форма №50.39.05</t>
  </si>
  <si>
    <t>Ведомость по начислению и оплате за ЖКУ по домам</t>
  </si>
  <si>
    <t>с 01.01.2016 по 31.12.2016</t>
  </si>
  <si>
    <t>Управляющая компания жилья</t>
  </si>
  <si>
    <t>Услуга</t>
  </si>
  <si>
    <t>Начислено</t>
  </si>
  <si>
    <t>Собрано</t>
  </si>
  <si>
    <t>Задолженость</t>
  </si>
  <si>
    <t>% оплаты</t>
  </si>
  <si>
    <t xml:space="preserve">    п.ПМК-8, -, 8а</t>
  </si>
  <si>
    <t>Плата за наем</t>
  </si>
  <si>
    <t>Текущий ремонт.</t>
  </si>
  <si>
    <t>Уборка придом.террит.</t>
  </si>
  <si>
    <t>Водоотведение</t>
  </si>
  <si>
    <t>Захоронение ТБО</t>
  </si>
  <si>
    <t>Вывоз ТБО</t>
  </si>
  <si>
    <t>Содержание ж/ф.</t>
  </si>
  <si>
    <t>Уборка лестн.клеток</t>
  </si>
  <si>
    <t>Холодное в/с</t>
  </si>
  <si>
    <t>Взнос на капитальный ремонт</t>
  </si>
  <si>
    <t>Техническое обслуживание</t>
  </si>
  <si>
    <t>Отопление</t>
  </si>
  <si>
    <t>Долг прошлых периодов</t>
  </si>
  <si>
    <t>Итого по дому:</t>
  </si>
  <si>
    <t>13.01.2017</t>
  </si>
  <si>
    <t xml:space="preserve">    п.Раздолье, -, 33</t>
  </si>
  <si>
    <t>Горячее в/с (энергия)</t>
  </si>
  <si>
    <t>Добровольное страхование</t>
  </si>
  <si>
    <t>Горячее в/с (носитель)</t>
  </si>
  <si>
    <t xml:space="preserve">    п.Раздолье, -, 34</t>
  </si>
  <si>
    <t xml:space="preserve">    п.Раздолье, -, 35</t>
  </si>
  <si>
    <t xml:space="preserve">    п.Раздолье, -, 36</t>
  </si>
  <si>
    <t>Горячее в/с (энергия) ОДН</t>
  </si>
  <si>
    <t>Установка ОДПУ</t>
  </si>
  <si>
    <t>Холодное в/с ОДН</t>
  </si>
  <si>
    <t xml:space="preserve">    п.Раздолье, -, 37</t>
  </si>
  <si>
    <t xml:space="preserve">    ТЕРЕХОВА, ПРИДОРОЖНАЯ, 1</t>
  </si>
  <si>
    <t xml:space="preserve">    ТЕРЕХОВА, ПРИДОРОЖНАЯ, 2</t>
  </si>
  <si>
    <t xml:space="preserve">    ЧУМИЧЕВО, -, 1</t>
  </si>
  <si>
    <t xml:space="preserve">    ЧУМИЧЕВО, -, 2</t>
  </si>
  <si>
    <t xml:space="preserve">    ШЕВЛЯКОВО, -, 2</t>
  </si>
  <si>
    <t>Отопление КПУ</t>
  </si>
  <si>
    <t xml:space="preserve">    ШЕВЛЯКОВО, -, 3</t>
  </si>
  <si>
    <t xml:space="preserve">    ШЕВЛЯКОВО, -, 4</t>
  </si>
  <si>
    <t xml:space="preserve">    ШЕВЛЯКОВО, -, 5</t>
  </si>
  <si>
    <t>Оплата за установку ОДПУ</t>
  </si>
  <si>
    <t xml:space="preserve">    ШЕВЛЯКОВО, -, 6</t>
  </si>
  <si>
    <t>Электроснабжение</t>
  </si>
  <si>
    <t xml:space="preserve">    ШЕВЛЯКОВО, -, 7</t>
  </si>
  <si>
    <t xml:space="preserve">    ШЕВЛЯКОВО, -, 8</t>
  </si>
  <si>
    <t xml:space="preserve">    ШЕВЛЯКОВО, -, 9</t>
  </si>
  <si>
    <t xml:space="preserve">    ШЕВЛЯКОВО, -, 10</t>
  </si>
  <si>
    <t xml:space="preserve">    ШЕВЛЯКОВО, -, 11</t>
  </si>
  <si>
    <t xml:space="preserve">    ШЕВЛЯКОВО, -, 12</t>
  </si>
  <si>
    <t xml:space="preserve">    ШЕВЛЯКОВО, -, 13</t>
  </si>
  <si>
    <t xml:space="preserve">    ШЕВЛЯКОВО, -, 14</t>
  </si>
  <si>
    <t xml:space="preserve">    ШЕВЛЯКОВО, -, 15</t>
  </si>
  <si>
    <t xml:space="preserve">    ШЕВЛЯКОВО, -, 16</t>
  </si>
  <si>
    <t xml:space="preserve">    ШЕВЛЯКОВО, -, 17</t>
  </si>
  <si>
    <t xml:space="preserve">    ШЕВЛЯКОВО, -, 18</t>
  </si>
  <si>
    <t xml:space="preserve">    ШЕВЛЯКОВО, -, 19</t>
  </si>
  <si>
    <t xml:space="preserve">    ШЕВЛЯКОВО, -, 20</t>
  </si>
  <si>
    <t>Всего по РЭУ "Шевляково"</t>
  </si>
  <si>
    <t>авто</t>
  </si>
  <si>
    <t>ремонт системы отопления</t>
  </si>
  <si>
    <t>остаток по дому</t>
  </si>
  <si>
    <t>ремонт счетчиков</t>
  </si>
  <si>
    <t>ремонт швов; побелка бордюров</t>
  </si>
  <si>
    <t>побелка бордюров</t>
  </si>
  <si>
    <t>ремонт скамеек</t>
  </si>
  <si>
    <t>замена труб гвс в подвале; ремонт кровли</t>
  </si>
  <si>
    <t>ремонт скамеек; ремонт кровли</t>
  </si>
  <si>
    <t>ремонт скамеек; ремонт кровли; ремонт швов</t>
  </si>
  <si>
    <t>ремонт скамеек; изготовление песочниц; ипокраска мал. Форм</t>
  </si>
  <si>
    <t>ремонт скамеек; ремонт швов; покраска мал. Форм</t>
  </si>
  <si>
    <t>побелка бордюров; покраска мал. Форм</t>
  </si>
  <si>
    <t>ремонт мягкой кровли; изготовление песочниц; покраска мал. Форм</t>
  </si>
  <si>
    <t>ремонт скамеек; покраска мал. Форм; ремонт швов</t>
  </si>
  <si>
    <t>побелка бордюров; ремонт скамеек; ремонт крыльца; ремонт мягкой кровли</t>
  </si>
  <si>
    <t>покраска малых форм; ремонт швов</t>
  </si>
  <si>
    <t>ремонт кровли; покраска малых форм; ремонт швов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</si>
</sst>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i/>
      <sz val="2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9">
    <xf numFmtId="0" fontId="0" fillId="0" borderId="0" xfId="0"/>
    <xf numFmtId="4" fontId="0" fillId="0" borderId="0" xfId="0" applyNumberFormat="1"/>
    <xf numFmtId="4" fontId="4" fillId="0" borderId="1" xfId="0" applyNumberFormat="1" applyFont="1" applyBorder="1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/>
    <xf numFmtId="0" fontId="8" fillId="0" borderId="0" xfId="0" applyFont="1"/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 applyProtection="1">
      <alignment horizontal="right"/>
    </xf>
    <xf numFmtId="4" fontId="8" fillId="0" borderId="1" xfId="0" applyNumberFormat="1" applyFont="1" applyBorder="1" applyAlignment="1">
      <alignment horizontal="center" wrapText="1"/>
    </xf>
    <xf numFmtId="4" fontId="10" fillId="0" borderId="1" xfId="0" applyNumberFormat="1" applyFont="1" applyFill="1" applyBorder="1" applyAlignment="1" applyProtection="1">
      <alignment horizontal="right" readingOrder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left" wrapText="1"/>
    </xf>
    <xf numFmtId="4" fontId="10" fillId="0" borderId="1" xfId="0" applyNumberFormat="1" applyFont="1" applyFill="1" applyBorder="1" applyAlignment="1" applyProtection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0" xfId="0" applyFont="1"/>
    <xf numFmtId="4" fontId="4" fillId="0" borderId="0" xfId="0" applyNumberFormat="1" applyFont="1"/>
    <xf numFmtId="4" fontId="8" fillId="0" borderId="0" xfId="0" applyNumberFormat="1" applyFont="1"/>
    <xf numFmtId="0" fontId="12" fillId="0" borderId="0" xfId="1" applyFont="1"/>
    <xf numFmtId="0" fontId="11" fillId="0" borderId="0" xfId="1"/>
    <xf numFmtId="0" fontId="5" fillId="0" borderId="13" xfId="1" applyNumberFormat="1" applyFont="1" applyFill="1" applyBorder="1" applyAlignment="1" applyProtection="1">
      <alignment horizontal="left" vertical="top" readingOrder="1"/>
    </xf>
    <xf numFmtId="0" fontId="13" fillId="0" borderId="14" xfId="1" applyNumberFormat="1" applyFont="1" applyFill="1" applyBorder="1" applyAlignment="1" applyProtection="1">
      <alignment horizontal="center" vertical="top" readingOrder="1"/>
    </xf>
    <xf numFmtId="0" fontId="13" fillId="0" borderId="15" xfId="1" applyNumberFormat="1" applyFont="1" applyFill="1" applyBorder="1" applyAlignment="1" applyProtection="1">
      <alignment horizontal="center" vertical="top" readingOrder="1"/>
    </xf>
    <xf numFmtId="0" fontId="12" fillId="0" borderId="1" xfId="1" applyFont="1" applyBorder="1"/>
    <xf numFmtId="2" fontId="11" fillId="0" borderId="1" xfId="2" applyNumberFormat="1" applyBorder="1"/>
    <xf numFmtId="0" fontId="1" fillId="0" borderId="14" xfId="1" applyNumberFormat="1" applyFont="1" applyFill="1" applyBorder="1" applyAlignment="1" applyProtection="1">
      <alignment horizontal="left" vertical="top" readingOrder="1"/>
    </xf>
    <xf numFmtId="4" fontId="1" fillId="0" borderId="14" xfId="1" applyNumberFormat="1" applyFont="1" applyFill="1" applyBorder="1" applyAlignment="1" applyProtection="1">
      <alignment horizontal="left" vertical="top" readingOrder="1"/>
    </xf>
    <xf numFmtId="4" fontId="1" fillId="0" borderId="15" xfId="1" applyNumberFormat="1" applyFont="1" applyFill="1" applyBorder="1" applyAlignment="1" applyProtection="1">
      <alignment horizontal="left" vertical="top" readingOrder="1"/>
    </xf>
    <xf numFmtId="0" fontId="14" fillId="0" borderId="14" xfId="1" applyNumberFormat="1" applyFont="1" applyFill="1" applyBorder="1" applyAlignment="1" applyProtection="1">
      <alignment horizontal="left" vertical="top" readingOrder="1"/>
    </xf>
    <xf numFmtId="4" fontId="13" fillId="0" borderId="14" xfId="1" applyNumberFormat="1" applyFont="1" applyFill="1" applyBorder="1" applyAlignment="1" applyProtection="1">
      <alignment horizontal="left" vertical="top" readingOrder="1"/>
    </xf>
    <xf numFmtId="4" fontId="13" fillId="0" borderId="15" xfId="1" applyNumberFormat="1" applyFont="1" applyFill="1" applyBorder="1" applyAlignment="1" applyProtection="1">
      <alignment horizontal="left" vertical="top" readingOrder="1"/>
    </xf>
    <xf numFmtId="2" fontId="12" fillId="0" borderId="1" xfId="2" applyNumberFormat="1" applyFont="1" applyBorder="1"/>
    <xf numFmtId="164" fontId="0" fillId="0" borderId="0" xfId="0" applyNumberFormat="1" applyAlignment="1"/>
    <xf numFmtId="164" fontId="0" fillId="0" borderId="1" xfId="0" applyNumberFormat="1" applyBorder="1" applyAlignment="1"/>
    <xf numFmtId="164" fontId="4" fillId="0" borderId="1" xfId="0" applyNumberFormat="1" applyFont="1" applyBorder="1" applyAlignment="1"/>
    <xf numFmtId="2" fontId="9" fillId="0" borderId="0" xfId="0" applyNumberFormat="1" applyFont="1"/>
    <xf numFmtId="0" fontId="16" fillId="2" borderId="0" xfId="0" applyFont="1" applyFill="1"/>
    <xf numFmtId="0" fontId="5" fillId="0" borderId="16" xfId="1" applyNumberFormat="1" applyFont="1" applyFill="1" applyBorder="1" applyAlignment="1" applyProtection="1">
      <alignment horizontal="left" vertical="top" readingOrder="1"/>
    </xf>
    <xf numFmtId="0" fontId="5" fillId="0" borderId="0" xfId="1" applyNumberFormat="1" applyFont="1" applyFill="1" applyBorder="1" applyAlignment="1" applyProtection="1">
      <alignment horizontal="right" vertical="top" readingOrder="1"/>
    </xf>
    <xf numFmtId="0" fontId="5" fillId="0" borderId="0" xfId="1" applyNumberFormat="1" applyFont="1" applyFill="1" applyBorder="1" applyAlignment="1" applyProtection="1">
      <alignment horizontal="center" vertical="center" wrapText="1" readingOrder="1"/>
    </xf>
    <xf numFmtId="0" fontId="5" fillId="0" borderId="13" xfId="1" applyNumberFormat="1" applyFont="1" applyFill="1" applyBorder="1" applyAlignment="1" applyProtection="1">
      <alignment horizontal="left" vertical="top" readingOrder="1"/>
    </xf>
    <xf numFmtId="0" fontId="14" fillId="0" borderId="16" xfId="1" applyNumberFormat="1" applyFont="1" applyFill="1" applyBorder="1" applyAlignment="1" applyProtection="1">
      <alignment horizontal="left" vertical="top" readingOrder="1"/>
    </xf>
    <xf numFmtId="4" fontId="9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3">
    <cellStyle name="Обычный" xfId="0" builtinId="0"/>
    <cellStyle name="Обычный 3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5"/>
  <sheetViews>
    <sheetView topLeftCell="A531" workbookViewId="0">
      <selection sqref="A1:E565"/>
    </sheetView>
  </sheetViews>
  <sheetFormatPr defaultRowHeight="15"/>
  <cols>
    <col min="1" max="1" width="27.28515625" bestFit="1" customWidth="1"/>
    <col min="2" max="3" width="12" bestFit="1" customWidth="1"/>
    <col min="4" max="4" width="14.7109375" bestFit="1" customWidth="1"/>
    <col min="5" max="5" width="10" bestFit="1" customWidth="1"/>
    <col min="7" max="7" width="11.42578125" bestFit="1" customWidth="1"/>
    <col min="8" max="8" width="12.42578125" customWidth="1"/>
  </cols>
  <sheetData>
    <row r="1" spans="1:8">
      <c r="A1" s="44" t="s">
        <v>34</v>
      </c>
      <c r="B1" s="44"/>
      <c r="C1" s="44"/>
      <c r="D1" s="44"/>
      <c r="E1" s="24"/>
    </row>
    <row r="2" spans="1:8">
      <c r="A2" s="45" t="s">
        <v>35</v>
      </c>
      <c r="B2" s="45"/>
      <c r="C2" s="45"/>
      <c r="D2" s="45"/>
      <c r="E2" s="25"/>
    </row>
    <row r="3" spans="1:8">
      <c r="A3" s="45" t="s">
        <v>36</v>
      </c>
      <c r="B3" s="45"/>
      <c r="C3" s="45"/>
      <c r="D3" s="45"/>
      <c r="E3" s="25"/>
    </row>
    <row r="4" spans="1:8">
      <c r="A4" s="26" t="s">
        <v>37</v>
      </c>
      <c r="B4" s="46"/>
      <c r="C4" s="46"/>
      <c r="D4" s="46"/>
      <c r="E4" s="25"/>
    </row>
    <row r="5" spans="1:8">
      <c r="A5" s="27" t="s">
        <v>38</v>
      </c>
      <c r="B5" s="27" t="s">
        <v>39</v>
      </c>
      <c r="C5" s="27" t="s">
        <v>40</v>
      </c>
      <c r="D5" s="28" t="s">
        <v>41</v>
      </c>
      <c r="E5" s="29" t="s">
        <v>42</v>
      </c>
      <c r="G5" s="1">
        <f>B8+B36+B45+B73+B87+B110+B126+B138+B148+B159+B181+B190+B213+B240+B258+B277+B299+B325+B343+B351+B377+B402+B421+B453+B459+B491+B517+B539+B544</f>
        <v>3706498.91</v>
      </c>
      <c r="H5" s="1">
        <f>C8+C36+C45+C73+C87+C110+C126+C138+C148+C159+C181+C190+C213+C240+C258+C277+C299+C325+C343+C351+C377+C402+C421+C453+C459+C491+C517+C539+C544</f>
        <v>3648680.38</v>
      </c>
    </row>
    <row r="6" spans="1:8">
      <c r="A6" s="47" t="s">
        <v>43</v>
      </c>
      <c r="B6" s="47"/>
      <c r="C6" s="47"/>
      <c r="D6" s="47"/>
      <c r="E6" s="30"/>
    </row>
    <row r="7" spans="1:8">
      <c r="A7" s="31" t="s">
        <v>44</v>
      </c>
      <c r="B7" s="32">
        <v>3127.44</v>
      </c>
      <c r="C7" s="32">
        <v>1648.69</v>
      </c>
      <c r="D7" s="33">
        <v>3109.68</v>
      </c>
      <c r="E7" s="30">
        <f t="shared" ref="E7:E12" si="0">C7/B7*100</f>
        <v>52.716918629933751</v>
      </c>
    </row>
    <row r="8" spans="1:8">
      <c r="A8" s="31" t="s">
        <v>45</v>
      </c>
      <c r="B8" s="32">
        <v>61654.33</v>
      </c>
      <c r="C8" s="32">
        <v>60356.17</v>
      </c>
      <c r="D8" s="33">
        <v>20857.61</v>
      </c>
      <c r="E8" s="30">
        <f t="shared" si="0"/>
        <v>97.894454452752939</v>
      </c>
    </row>
    <row r="9" spans="1:8">
      <c r="A9" s="31" t="s">
        <v>46</v>
      </c>
      <c r="B9" s="32">
        <v>52515.12</v>
      </c>
      <c r="C9" s="32">
        <v>51303.7</v>
      </c>
      <c r="D9" s="33">
        <v>17723.150000000001</v>
      </c>
      <c r="E9" s="30">
        <f t="shared" si="0"/>
        <v>97.693197692397916</v>
      </c>
    </row>
    <row r="10" spans="1:8">
      <c r="A10" s="31" t="s">
        <v>47</v>
      </c>
      <c r="B10" s="32">
        <v>31541.71</v>
      </c>
      <c r="C10" s="32">
        <v>37227.99</v>
      </c>
      <c r="D10" s="33">
        <v>15466.11</v>
      </c>
      <c r="E10" s="30">
        <f t="shared" si="0"/>
        <v>118.02781142810584</v>
      </c>
    </row>
    <row r="11" spans="1:8">
      <c r="A11" s="31" t="s">
        <v>48</v>
      </c>
      <c r="B11" s="32">
        <v>3359.63</v>
      </c>
      <c r="C11" s="32">
        <v>2687.51</v>
      </c>
      <c r="D11" s="33">
        <v>1711.69</v>
      </c>
      <c r="E11" s="30">
        <f t="shared" si="0"/>
        <v>79.994225554599765</v>
      </c>
    </row>
    <row r="12" spans="1:8">
      <c r="A12" s="31" t="s">
        <v>49</v>
      </c>
      <c r="B12" s="32">
        <v>21157.23</v>
      </c>
      <c r="C12" s="32">
        <v>16103.57</v>
      </c>
      <c r="D12" s="33">
        <v>10389.030000000001</v>
      </c>
      <c r="E12" s="30">
        <f t="shared" si="0"/>
        <v>76.113791833808108</v>
      </c>
    </row>
    <row r="13" spans="1:8">
      <c r="A13" s="31" t="s">
        <v>50</v>
      </c>
      <c r="B13" s="32">
        <v>0</v>
      </c>
      <c r="C13" s="32">
        <v>-4878.82</v>
      </c>
      <c r="D13" s="33">
        <v>1774.41</v>
      </c>
      <c r="E13" s="30"/>
    </row>
    <row r="14" spans="1:8">
      <c r="A14" s="31" t="s">
        <v>51</v>
      </c>
      <c r="B14" s="32">
        <v>26314.75</v>
      </c>
      <c r="C14" s="32">
        <v>25790.55</v>
      </c>
      <c r="D14" s="33">
        <v>8863.14</v>
      </c>
      <c r="E14" s="30">
        <f>C14/B14*100</f>
        <v>98.007961314471913</v>
      </c>
    </row>
    <row r="15" spans="1:8">
      <c r="A15" s="31" t="s">
        <v>52</v>
      </c>
      <c r="B15" s="32">
        <v>32202.04</v>
      </c>
      <c r="C15" s="32">
        <v>37554.69</v>
      </c>
      <c r="D15" s="33">
        <v>15626.06</v>
      </c>
      <c r="E15" s="30">
        <f>C15/B15*100</f>
        <v>116.62208356986079</v>
      </c>
    </row>
    <row r="16" spans="1:8">
      <c r="A16" s="31" t="s">
        <v>53</v>
      </c>
      <c r="B16" s="32">
        <v>60088.68</v>
      </c>
      <c r="C16" s="32">
        <v>59638.63</v>
      </c>
      <c r="D16" s="33">
        <v>18230.25</v>
      </c>
      <c r="E16" s="30">
        <f>C16/B16*100</f>
        <v>99.251023653706483</v>
      </c>
    </row>
    <row r="17" spans="1:5">
      <c r="A17" s="31" t="s">
        <v>54</v>
      </c>
      <c r="B17" s="32">
        <v>58799.02</v>
      </c>
      <c r="C17" s="32">
        <v>58573.46</v>
      </c>
      <c r="D17" s="33">
        <v>20055.64</v>
      </c>
      <c r="E17" s="30">
        <f>C17/B17*100</f>
        <v>99.61638816429253</v>
      </c>
    </row>
    <row r="18" spans="1:5">
      <c r="A18" s="31" t="s">
        <v>55</v>
      </c>
      <c r="B18" s="32">
        <v>347508.77</v>
      </c>
      <c r="C18" s="32">
        <v>317609.21000000002</v>
      </c>
      <c r="D18" s="33">
        <v>118840.44</v>
      </c>
      <c r="E18" s="30">
        <f>C18/B18*100</f>
        <v>91.396027213931902</v>
      </c>
    </row>
    <row r="19" spans="1:5">
      <c r="A19" s="31" t="s">
        <v>56</v>
      </c>
      <c r="B19" s="32">
        <v>0</v>
      </c>
      <c r="C19" s="32">
        <v>57504.36</v>
      </c>
      <c r="D19" s="33">
        <v>56537.68</v>
      </c>
      <c r="E19" s="30"/>
    </row>
    <row r="20" spans="1:5">
      <c r="A20" s="34" t="s">
        <v>57</v>
      </c>
      <c r="B20" s="35">
        <v>698268.72</v>
      </c>
      <c r="C20" s="35">
        <v>721119.71</v>
      </c>
      <c r="D20" s="36">
        <v>309184.89</v>
      </c>
      <c r="E20" s="37">
        <f>C20/B20*100</f>
        <v>103.272520928619</v>
      </c>
    </row>
    <row r="21" spans="1:5">
      <c r="A21" s="43" t="s">
        <v>58</v>
      </c>
      <c r="B21" s="43"/>
      <c r="C21" s="43"/>
      <c r="D21" s="43"/>
      <c r="E21" s="30"/>
    </row>
    <row r="22" spans="1:5">
      <c r="A22" s="27" t="s">
        <v>38</v>
      </c>
      <c r="B22" s="27" t="s">
        <v>39</v>
      </c>
      <c r="C22" s="27" t="s">
        <v>40</v>
      </c>
      <c r="D22" s="28" t="s">
        <v>41</v>
      </c>
      <c r="E22" s="30"/>
    </row>
    <row r="23" spans="1:5">
      <c r="A23" s="47" t="s">
        <v>59</v>
      </c>
      <c r="B23" s="47"/>
      <c r="C23" s="47"/>
      <c r="D23" s="47"/>
      <c r="E23" s="30"/>
    </row>
    <row r="24" spans="1:5">
      <c r="A24" s="31" t="s">
        <v>60</v>
      </c>
      <c r="B24" s="32">
        <v>129556.69</v>
      </c>
      <c r="C24" s="32">
        <v>97924.81</v>
      </c>
      <c r="D24" s="33">
        <v>70264.83</v>
      </c>
      <c r="E24" s="30">
        <f t="shared" ref="E24:E31" si="1">C24/B24*100</f>
        <v>75.584525970831763</v>
      </c>
    </row>
    <row r="25" spans="1:5">
      <c r="A25" s="31" t="s">
        <v>44</v>
      </c>
      <c r="B25" s="32">
        <v>15955.92</v>
      </c>
      <c r="C25" s="32">
        <v>9951.7199999999993</v>
      </c>
      <c r="D25" s="33">
        <v>11681.73</v>
      </c>
      <c r="E25" s="30">
        <f t="shared" si="1"/>
        <v>62.370079569213175</v>
      </c>
    </row>
    <row r="26" spans="1:5">
      <c r="A26" s="31" t="s">
        <v>61</v>
      </c>
      <c r="B26" s="32">
        <v>10832.4</v>
      </c>
      <c r="C26" s="32">
        <v>367</v>
      </c>
      <c r="D26" s="33">
        <v>1462.8</v>
      </c>
      <c r="E26" s="30">
        <f t="shared" si="1"/>
        <v>3.3879841955614638</v>
      </c>
    </row>
    <row r="27" spans="1:5">
      <c r="A27" s="31" t="s">
        <v>54</v>
      </c>
      <c r="B27" s="32">
        <v>72101.460000000006</v>
      </c>
      <c r="C27" s="32">
        <v>66928.17</v>
      </c>
      <c r="D27" s="33">
        <v>31146.76</v>
      </c>
      <c r="E27" s="30">
        <f t="shared" si="1"/>
        <v>92.824985790856374</v>
      </c>
    </row>
    <row r="28" spans="1:5">
      <c r="A28" s="31" t="s">
        <v>46</v>
      </c>
      <c r="B28" s="32">
        <v>60516.480000000003</v>
      </c>
      <c r="C28" s="32">
        <v>55848.29</v>
      </c>
      <c r="D28" s="33">
        <v>25893.599999999999</v>
      </c>
      <c r="E28" s="30">
        <f t="shared" si="1"/>
        <v>92.286084716097164</v>
      </c>
    </row>
    <row r="29" spans="1:5">
      <c r="A29" s="31" t="s">
        <v>53</v>
      </c>
      <c r="B29" s="32">
        <v>56891.519999999997</v>
      </c>
      <c r="C29" s="32">
        <v>48762.31</v>
      </c>
      <c r="D29" s="33">
        <v>21558.240000000002</v>
      </c>
      <c r="E29" s="30">
        <f t="shared" si="1"/>
        <v>85.711033911556584</v>
      </c>
    </row>
    <row r="30" spans="1:5">
      <c r="A30" s="31" t="s">
        <v>52</v>
      </c>
      <c r="B30" s="32">
        <v>35041.46</v>
      </c>
      <c r="C30" s="32">
        <v>24932.36</v>
      </c>
      <c r="D30" s="33">
        <v>18914.580000000002</v>
      </c>
      <c r="E30" s="30">
        <f t="shared" si="1"/>
        <v>71.151030807506316</v>
      </c>
    </row>
    <row r="31" spans="1:5">
      <c r="A31" s="31" t="s">
        <v>62</v>
      </c>
      <c r="B31" s="32">
        <v>23311.43</v>
      </c>
      <c r="C31" s="32">
        <v>17279.88</v>
      </c>
      <c r="D31" s="33">
        <v>12396.59</v>
      </c>
      <c r="E31" s="30">
        <f t="shared" si="1"/>
        <v>74.126211905490152</v>
      </c>
    </row>
    <row r="32" spans="1:5">
      <c r="A32" s="31" t="s">
        <v>50</v>
      </c>
      <c r="B32" s="32">
        <v>0</v>
      </c>
      <c r="C32" s="32">
        <v>-17556.939999999999</v>
      </c>
      <c r="D32" s="33">
        <v>394.23</v>
      </c>
      <c r="E32" s="30"/>
    </row>
    <row r="33" spans="1:5">
      <c r="A33" s="31" t="s">
        <v>48</v>
      </c>
      <c r="B33" s="32">
        <v>3399.15</v>
      </c>
      <c r="C33" s="32">
        <v>2513.4299999999998</v>
      </c>
      <c r="D33" s="33">
        <v>460.3</v>
      </c>
      <c r="E33" s="30">
        <f>C33/B33*100</f>
        <v>73.942897489078135</v>
      </c>
    </row>
    <row r="34" spans="1:5">
      <c r="A34" s="31" t="s">
        <v>51</v>
      </c>
      <c r="B34" s="32">
        <v>0</v>
      </c>
      <c r="C34" s="32">
        <v>1122.9000000000001</v>
      </c>
      <c r="D34" s="33">
        <v>-2924.54</v>
      </c>
      <c r="E34" s="30"/>
    </row>
    <row r="35" spans="1:5">
      <c r="A35" s="31" t="s">
        <v>47</v>
      </c>
      <c r="B35" s="32">
        <v>56318</v>
      </c>
      <c r="C35" s="32">
        <v>41701.93</v>
      </c>
      <c r="D35" s="33">
        <v>30340.33</v>
      </c>
      <c r="E35" s="30">
        <f>C35/B35*100</f>
        <v>74.047249547214037</v>
      </c>
    </row>
    <row r="36" spans="1:5">
      <c r="A36" s="31" t="s">
        <v>45</v>
      </c>
      <c r="B36" s="32">
        <v>75611.820000000007</v>
      </c>
      <c r="C36" s="32">
        <v>69819.820000000007</v>
      </c>
      <c r="D36" s="33">
        <v>32564.23</v>
      </c>
      <c r="E36" s="30">
        <f>C36/B36*100</f>
        <v>92.339822001374912</v>
      </c>
    </row>
    <row r="37" spans="1:5">
      <c r="A37" s="31" t="s">
        <v>55</v>
      </c>
      <c r="B37" s="32">
        <v>397188.01</v>
      </c>
      <c r="C37" s="32">
        <v>322774.3</v>
      </c>
      <c r="D37" s="33">
        <v>179183.89</v>
      </c>
      <c r="E37" s="30">
        <f>C37/B37*100</f>
        <v>81.26486496911123</v>
      </c>
    </row>
    <row r="38" spans="1:5">
      <c r="A38" s="31" t="s">
        <v>56</v>
      </c>
      <c r="B38" s="32">
        <v>0</v>
      </c>
      <c r="C38" s="32">
        <v>56256.26</v>
      </c>
      <c r="D38" s="33">
        <v>705756.72</v>
      </c>
      <c r="E38" s="30"/>
    </row>
    <row r="39" spans="1:5">
      <c r="A39" s="31" t="s">
        <v>49</v>
      </c>
      <c r="B39" s="32">
        <v>21417.52</v>
      </c>
      <c r="C39" s="32">
        <v>16949.62</v>
      </c>
      <c r="D39" s="33">
        <v>8990.9699999999993</v>
      </c>
      <c r="E39" s="30">
        <f>C39/B39*100</f>
        <v>79.139041308237353</v>
      </c>
    </row>
    <row r="40" spans="1:5">
      <c r="A40" s="34" t="s">
        <v>57</v>
      </c>
      <c r="B40" s="35">
        <v>958141.86</v>
      </c>
      <c r="C40" s="35">
        <v>815575.86</v>
      </c>
      <c r="D40" s="36">
        <v>1148085.26</v>
      </c>
      <c r="E40" s="37">
        <f>C40/B40*100</f>
        <v>85.120574942837806</v>
      </c>
    </row>
    <row r="41" spans="1:5">
      <c r="A41" s="47" t="s">
        <v>63</v>
      </c>
      <c r="B41" s="47"/>
      <c r="C41" s="47"/>
      <c r="D41" s="47"/>
      <c r="E41" s="30"/>
    </row>
    <row r="42" spans="1:5">
      <c r="A42" s="31" t="s">
        <v>55</v>
      </c>
      <c r="B42" s="32">
        <v>411198.69</v>
      </c>
      <c r="C42" s="32">
        <v>323413.46000000002</v>
      </c>
      <c r="D42" s="33">
        <v>259951.27</v>
      </c>
      <c r="E42" s="30">
        <f t="shared" ref="E42:E47" si="2">C42/B42*100</f>
        <v>78.651383835877496</v>
      </c>
    </row>
    <row r="43" spans="1:5">
      <c r="A43" s="31" t="s">
        <v>47</v>
      </c>
      <c r="B43" s="32">
        <v>55174.239999999998</v>
      </c>
      <c r="C43" s="32">
        <v>29198.97</v>
      </c>
      <c r="D43" s="33">
        <v>46699.24</v>
      </c>
      <c r="E43" s="30">
        <f t="shared" si="2"/>
        <v>52.92138142727476</v>
      </c>
    </row>
    <row r="44" spans="1:5">
      <c r="A44" s="31" t="s">
        <v>44</v>
      </c>
      <c r="B44" s="32">
        <v>21143.96</v>
      </c>
      <c r="C44" s="32">
        <v>13332.4</v>
      </c>
      <c r="D44" s="33">
        <v>23292.14</v>
      </c>
      <c r="E44" s="30">
        <f t="shared" si="2"/>
        <v>63.055359544758879</v>
      </c>
    </row>
    <row r="45" spans="1:5">
      <c r="A45" s="31" t="s">
        <v>45</v>
      </c>
      <c r="B45" s="32">
        <v>78279.47</v>
      </c>
      <c r="C45" s="32">
        <v>64610.64</v>
      </c>
      <c r="D45" s="33">
        <v>45351.01</v>
      </c>
      <c r="E45" s="30">
        <f t="shared" si="2"/>
        <v>82.538422909608357</v>
      </c>
    </row>
    <row r="46" spans="1:5">
      <c r="A46" s="31" t="s">
        <v>46</v>
      </c>
      <c r="B46" s="32">
        <v>62651.05</v>
      </c>
      <c r="C46" s="32">
        <v>51655.07</v>
      </c>
      <c r="D46" s="33">
        <v>36092.589999999997</v>
      </c>
      <c r="E46" s="30">
        <f t="shared" si="2"/>
        <v>82.448849620237809</v>
      </c>
    </row>
    <row r="47" spans="1:5">
      <c r="A47" s="31" t="s">
        <v>52</v>
      </c>
      <c r="B47" s="32">
        <v>34632.22</v>
      </c>
      <c r="C47" s="32">
        <v>17742.93</v>
      </c>
      <c r="D47" s="33">
        <v>28573.79</v>
      </c>
      <c r="E47" s="30">
        <f t="shared" si="2"/>
        <v>51.232436153385486</v>
      </c>
    </row>
    <row r="48" spans="1:5">
      <c r="A48" s="31" t="s">
        <v>56</v>
      </c>
      <c r="B48" s="32">
        <v>0</v>
      </c>
      <c r="C48" s="32">
        <v>131801.26</v>
      </c>
      <c r="D48" s="33">
        <v>709691.29</v>
      </c>
      <c r="E48" s="30"/>
    </row>
    <row r="49" spans="1:5">
      <c r="A49" s="31" t="s">
        <v>50</v>
      </c>
      <c r="B49" s="32">
        <v>0</v>
      </c>
      <c r="C49" s="32">
        <v>-8348.24</v>
      </c>
      <c r="D49" s="33">
        <v>8426.31</v>
      </c>
      <c r="E49" s="30"/>
    </row>
    <row r="50" spans="1:5">
      <c r="A50" s="31" t="s">
        <v>51</v>
      </c>
      <c r="B50" s="32">
        <v>0</v>
      </c>
      <c r="C50" s="32">
        <v>1040.95</v>
      </c>
      <c r="D50" s="33">
        <v>-2722.08</v>
      </c>
      <c r="E50" s="30"/>
    </row>
    <row r="51" spans="1:5">
      <c r="A51" s="31" t="s">
        <v>48</v>
      </c>
      <c r="B51" s="32">
        <v>3618.44</v>
      </c>
      <c r="C51" s="32">
        <v>2491.41</v>
      </c>
      <c r="D51" s="33">
        <v>2219.87</v>
      </c>
      <c r="E51" s="30">
        <f t="shared" ref="E51:E58" si="3">C51/B51*100</f>
        <v>68.853152187130362</v>
      </c>
    </row>
    <row r="52" spans="1:5">
      <c r="A52" s="31" t="s">
        <v>49</v>
      </c>
      <c r="B52" s="32">
        <v>22784.3</v>
      </c>
      <c r="C52" s="32">
        <v>15586.3</v>
      </c>
      <c r="D52" s="33">
        <v>14166.35</v>
      </c>
      <c r="E52" s="30">
        <f t="shared" si="3"/>
        <v>68.408070469577737</v>
      </c>
    </row>
    <row r="53" spans="1:5">
      <c r="A53" s="31" t="s">
        <v>60</v>
      </c>
      <c r="B53" s="32">
        <v>125277.08</v>
      </c>
      <c r="C53" s="32">
        <v>73801.27</v>
      </c>
      <c r="D53" s="33">
        <v>104208.28</v>
      </c>
      <c r="E53" s="30">
        <f t="shared" si="3"/>
        <v>58.910432778286335</v>
      </c>
    </row>
    <row r="54" spans="1:5">
      <c r="A54" s="31" t="s">
        <v>53</v>
      </c>
      <c r="B54" s="32">
        <v>54273.16</v>
      </c>
      <c r="C54" s="32">
        <v>46722.28</v>
      </c>
      <c r="D54" s="33">
        <v>24277.759999999998</v>
      </c>
      <c r="E54" s="30">
        <f t="shared" si="3"/>
        <v>86.087266707890237</v>
      </c>
    </row>
    <row r="55" spans="1:5">
      <c r="A55" s="31" t="s">
        <v>62</v>
      </c>
      <c r="B55" s="32">
        <v>22540.94</v>
      </c>
      <c r="C55" s="32">
        <v>12105.45</v>
      </c>
      <c r="D55" s="33">
        <v>19904.38</v>
      </c>
      <c r="E55" s="30">
        <f t="shared" si="3"/>
        <v>53.704282075192964</v>
      </c>
    </row>
    <row r="56" spans="1:5">
      <c r="A56" s="31" t="s">
        <v>54</v>
      </c>
      <c r="B56" s="32">
        <v>74644.56</v>
      </c>
      <c r="C56" s="32">
        <v>62526.9</v>
      </c>
      <c r="D56" s="33">
        <v>43432.31</v>
      </c>
      <c r="E56" s="30">
        <f t="shared" si="3"/>
        <v>83.76618470254229</v>
      </c>
    </row>
    <row r="57" spans="1:5">
      <c r="A57" s="31" t="s">
        <v>61</v>
      </c>
      <c r="B57" s="32">
        <v>11016.8</v>
      </c>
      <c r="C57" s="32">
        <v>790.28</v>
      </c>
      <c r="D57" s="33">
        <v>1514.4</v>
      </c>
      <c r="E57" s="30">
        <f t="shared" si="3"/>
        <v>7.173407886137535</v>
      </c>
    </row>
    <row r="58" spans="1:5">
      <c r="A58" s="34" t="s">
        <v>57</v>
      </c>
      <c r="B58" s="35">
        <v>977234.91</v>
      </c>
      <c r="C58" s="35">
        <v>838471.33</v>
      </c>
      <c r="D58" s="36">
        <v>1365078.91</v>
      </c>
      <c r="E58" s="37">
        <f t="shared" si="3"/>
        <v>85.800386521189665</v>
      </c>
    </row>
    <row r="59" spans="1:5">
      <c r="A59" s="47" t="s">
        <v>64</v>
      </c>
      <c r="B59" s="47"/>
      <c r="C59" s="47"/>
      <c r="D59" s="47"/>
      <c r="E59" s="30"/>
    </row>
    <row r="60" spans="1:5">
      <c r="A60" s="31" t="s">
        <v>47</v>
      </c>
      <c r="B60" s="32">
        <v>64581.599999999999</v>
      </c>
      <c r="C60" s="32">
        <v>38640.730000000003</v>
      </c>
      <c r="D60" s="33">
        <v>55386.98</v>
      </c>
      <c r="E60" s="30">
        <f t="shared" ref="E60:E68" si="4">C60/B60*100</f>
        <v>59.832413566712503</v>
      </c>
    </row>
    <row r="61" spans="1:5">
      <c r="A61" s="31" t="s">
        <v>61</v>
      </c>
      <c r="B61" s="32">
        <v>13331.6</v>
      </c>
      <c r="C61" s="32">
        <v>285.68</v>
      </c>
      <c r="D61" s="33">
        <v>1516.6</v>
      </c>
      <c r="E61" s="30">
        <f t="shared" si="4"/>
        <v>2.1428785742146479</v>
      </c>
    </row>
    <row r="62" spans="1:5">
      <c r="A62" s="31" t="s">
        <v>52</v>
      </c>
      <c r="B62" s="32">
        <v>40601.120000000003</v>
      </c>
      <c r="C62" s="32">
        <v>24363.58</v>
      </c>
      <c r="D62" s="33">
        <v>34697.49</v>
      </c>
      <c r="E62" s="30">
        <f t="shared" si="4"/>
        <v>60.007162363993906</v>
      </c>
    </row>
    <row r="63" spans="1:5">
      <c r="A63" s="31" t="s">
        <v>48</v>
      </c>
      <c r="B63" s="32">
        <v>3799.47</v>
      </c>
      <c r="C63" s="32">
        <v>2477.0700000000002</v>
      </c>
      <c r="D63" s="33">
        <v>2570.16</v>
      </c>
      <c r="E63" s="30">
        <f t="shared" si="4"/>
        <v>65.195145638733834</v>
      </c>
    </row>
    <row r="64" spans="1:5">
      <c r="A64" s="31" t="s">
        <v>62</v>
      </c>
      <c r="B64" s="32">
        <v>26332.42</v>
      </c>
      <c r="C64" s="32">
        <v>14747.85</v>
      </c>
      <c r="D64" s="33">
        <v>23495.040000000001</v>
      </c>
      <c r="E64" s="30">
        <f t="shared" si="4"/>
        <v>56.006436172596374</v>
      </c>
    </row>
    <row r="65" spans="1:5">
      <c r="A65" s="31" t="s">
        <v>44</v>
      </c>
      <c r="B65" s="32">
        <v>18087.36</v>
      </c>
      <c r="C65" s="32">
        <v>417.72</v>
      </c>
      <c r="D65" s="33">
        <v>29770.83</v>
      </c>
      <c r="E65" s="30">
        <f t="shared" si="4"/>
        <v>2.3094580967039966</v>
      </c>
    </row>
    <row r="66" spans="1:5">
      <c r="A66" s="31" t="s">
        <v>46</v>
      </c>
      <c r="B66" s="32">
        <v>67797.490000000005</v>
      </c>
      <c r="C66" s="32">
        <v>55753.7</v>
      </c>
      <c r="D66" s="33">
        <v>37058.49</v>
      </c>
      <c r="E66" s="30">
        <f t="shared" si="4"/>
        <v>82.235640286978168</v>
      </c>
    </row>
    <row r="67" spans="1:5">
      <c r="A67" s="31" t="s">
        <v>49</v>
      </c>
      <c r="B67" s="32">
        <v>23928.87</v>
      </c>
      <c r="C67" s="32">
        <v>16445.669999999998</v>
      </c>
      <c r="D67" s="33">
        <v>16455.02</v>
      </c>
      <c r="E67" s="30">
        <f t="shared" si="4"/>
        <v>68.727315581554819</v>
      </c>
    </row>
    <row r="68" spans="1:5">
      <c r="A68" s="31" t="s">
        <v>60</v>
      </c>
      <c r="B68" s="32">
        <v>146355.35</v>
      </c>
      <c r="C68" s="32">
        <v>86515.23</v>
      </c>
      <c r="D68" s="33">
        <v>128418.36</v>
      </c>
      <c r="E68" s="30">
        <f t="shared" si="4"/>
        <v>59.113131156462671</v>
      </c>
    </row>
    <row r="69" spans="1:5">
      <c r="A69" s="31" t="s">
        <v>56</v>
      </c>
      <c r="B69" s="32">
        <v>0</v>
      </c>
      <c r="C69" s="32">
        <v>112667.49</v>
      </c>
      <c r="D69" s="33">
        <v>751564.84</v>
      </c>
      <c r="E69" s="30"/>
    </row>
    <row r="70" spans="1:5">
      <c r="A70" s="31" t="s">
        <v>51</v>
      </c>
      <c r="B70" s="32">
        <v>0</v>
      </c>
      <c r="C70" s="32">
        <v>586.54999999999995</v>
      </c>
      <c r="D70" s="33">
        <v>-1841.03</v>
      </c>
      <c r="E70" s="30"/>
    </row>
    <row r="71" spans="1:5">
      <c r="A71" s="31" t="s">
        <v>55</v>
      </c>
      <c r="B71" s="32">
        <v>444976.32</v>
      </c>
      <c r="C71" s="32">
        <v>336612.84</v>
      </c>
      <c r="D71" s="33">
        <v>252019.34</v>
      </c>
      <c r="E71" s="30">
        <f>C71/B71*100</f>
        <v>75.647360290992566</v>
      </c>
    </row>
    <row r="72" spans="1:5">
      <c r="A72" s="31" t="s">
        <v>53</v>
      </c>
      <c r="B72" s="32">
        <v>63524.88</v>
      </c>
      <c r="C72" s="32">
        <v>61365.33</v>
      </c>
      <c r="D72" s="33">
        <v>14907.29</v>
      </c>
      <c r="E72" s="30">
        <f>C72/B72*100</f>
        <v>96.60046583322945</v>
      </c>
    </row>
    <row r="73" spans="1:5">
      <c r="A73" s="31" t="s">
        <v>45</v>
      </c>
      <c r="B73" s="32">
        <v>84709.32</v>
      </c>
      <c r="C73" s="32">
        <v>69648.53</v>
      </c>
      <c r="D73" s="33">
        <v>46637.8</v>
      </c>
      <c r="E73" s="30">
        <f>C73/B73*100</f>
        <v>82.220622240858503</v>
      </c>
    </row>
    <row r="74" spans="1:5">
      <c r="A74" s="31" t="s">
        <v>50</v>
      </c>
      <c r="B74" s="32">
        <v>0</v>
      </c>
      <c r="C74" s="32">
        <v>-16812.05</v>
      </c>
      <c r="D74" s="33">
        <v>7414</v>
      </c>
      <c r="E74" s="30"/>
    </row>
    <row r="75" spans="1:5">
      <c r="A75" s="31" t="s">
        <v>54</v>
      </c>
      <c r="B75" s="32">
        <v>80776.55</v>
      </c>
      <c r="C75" s="32">
        <v>67689.119999999995</v>
      </c>
      <c r="D75" s="33">
        <v>44690.42</v>
      </c>
      <c r="E75" s="30">
        <f>C75/B75*100</f>
        <v>83.797983449404555</v>
      </c>
    </row>
    <row r="76" spans="1:5">
      <c r="A76" s="34" t="s">
        <v>57</v>
      </c>
      <c r="B76" s="35">
        <v>1078802.3500000001</v>
      </c>
      <c r="C76" s="35">
        <v>871405.04</v>
      </c>
      <c r="D76" s="36">
        <v>1444761.63</v>
      </c>
      <c r="E76" s="37">
        <f>C76/B76*100</f>
        <v>80.775226342434266</v>
      </c>
    </row>
    <row r="77" spans="1:5">
      <c r="A77" s="47" t="s">
        <v>65</v>
      </c>
      <c r="B77" s="47"/>
      <c r="C77" s="47"/>
      <c r="D77" s="47"/>
      <c r="E77" s="30"/>
    </row>
    <row r="78" spans="1:5">
      <c r="A78" s="31" t="s">
        <v>50</v>
      </c>
      <c r="B78" s="32">
        <v>0</v>
      </c>
      <c r="C78" s="32">
        <v>-17350.25</v>
      </c>
      <c r="D78" s="33">
        <v>7481.94</v>
      </c>
      <c r="E78" s="30"/>
    </row>
    <row r="79" spans="1:5">
      <c r="A79" s="31" t="s">
        <v>49</v>
      </c>
      <c r="B79" s="32">
        <v>42691.85</v>
      </c>
      <c r="C79" s="32">
        <v>34743.82</v>
      </c>
      <c r="D79" s="33">
        <v>20459.95</v>
      </c>
      <c r="E79" s="30">
        <f t="shared" ref="E79:E84" si="5">C79/B79*100</f>
        <v>81.382793202918123</v>
      </c>
    </row>
    <row r="80" spans="1:5">
      <c r="A80" s="31" t="s">
        <v>48</v>
      </c>
      <c r="B80" s="32">
        <v>6777.93</v>
      </c>
      <c r="C80" s="32">
        <v>5517.18</v>
      </c>
      <c r="D80" s="33">
        <v>2095.85</v>
      </c>
      <c r="E80" s="30">
        <f t="shared" si="5"/>
        <v>81.399188247739346</v>
      </c>
    </row>
    <row r="81" spans="1:5">
      <c r="A81" s="31" t="s">
        <v>54</v>
      </c>
      <c r="B81" s="32">
        <v>129889.14</v>
      </c>
      <c r="C81" s="32">
        <v>110653.6</v>
      </c>
      <c r="D81" s="33">
        <v>59689.01</v>
      </c>
      <c r="E81" s="30">
        <f t="shared" si="5"/>
        <v>85.19080194079352</v>
      </c>
    </row>
    <row r="82" spans="1:5">
      <c r="A82" s="31" t="s">
        <v>53</v>
      </c>
      <c r="B82" s="32">
        <v>83084.399999999994</v>
      </c>
      <c r="C82" s="32">
        <v>69021.179999999993</v>
      </c>
      <c r="D82" s="33">
        <v>25959.9</v>
      </c>
      <c r="E82" s="30">
        <f t="shared" si="5"/>
        <v>83.073573378395935</v>
      </c>
    </row>
    <row r="83" spans="1:5">
      <c r="A83" s="31" t="s">
        <v>55</v>
      </c>
      <c r="B83" s="32">
        <v>715524.97</v>
      </c>
      <c r="C83" s="32">
        <v>576621.27</v>
      </c>
      <c r="D83" s="33">
        <v>330330.28999999998</v>
      </c>
      <c r="E83" s="30">
        <f t="shared" si="5"/>
        <v>80.587162457796552</v>
      </c>
    </row>
    <row r="84" spans="1:5">
      <c r="A84" s="31" t="s">
        <v>66</v>
      </c>
      <c r="B84" s="32">
        <v>-45726.55</v>
      </c>
      <c r="C84" s="32">
        <v>-49451.02</v>
      </c>
      <c r="D84" s="33">
        <v>46.04</v>
      </c>
      <c r="E84" s="30">
        <f t="shared" si="5"/>
        <v>108.14509294928219</v>
      </c>
    </row>
    <row r="85" spans="1:5">
      <c r="A85" s="31" t="s">
        <v>51</v>
      </c>
      <c r="B85" s="32">
        <v>0</v>
      </c>
      <c r="C85" s="32">
        <v>1302.29</v>
      </c>
      <c r="D85" s="33">
        <v>-4820.57</v>
      </c>
      <c r="E85" s="30"/>
    </row>
    <row r="86" spans="1:5">
      <c r="A86" s="31" t="s">
        <v>62</v>
      </c>
      <c r="B86" s="32">
        <v>41201.410000000003</v>
      </c>
      <c r="C86" s="32">
        <v>29837.86</v>
      </c>
      <c r="D86" s="33">
        <v>24525.81</v>
      </c>
      <c r="E86" s="30">
        <f>C86/B86*100</f>
        <v>72.419511856511704</v>
      </c>
    </row>
    <row r="87" spans="1:5">
      <c r="A87" s="31" t="s">
        <v>45</v>
      </c>
      <c r="B87" s="32">
        <v>136213.51</v>
      </c>
      <c r="C87" s="32">
        <v>114517.55</v>
      </c>
      <c r="D87" s="33">
        <v>62402.78</v>
      </c>
      <c r="E87" s="30">
        <f>C87/B87*100</f>
        <v>84.072093876738066</v>
      </c>
    </row>
    <row r="88" spans="1:5">
      <c r="A88" s="31" t="s">
        <v>46</v>
      </c>
      <c r="B88" s="32">
        <v>109018.43</v>
      </c>
      <c r="C88" s="32">
        <v>91438.45</v>
      </c>
      <c r="D88" s="33">
        <v>49595.33</v>
      </c>
      <c r="E88" s="30">
        <f>C88/B88*100</f>
        <v>83.874304555660913</v>
      </c>
    </row>
    <row r="89" spans="1:5">
      <c r="A89" s="31" t="s">
        <v>67</v>
      </c>
      <c r="B89" s="32">
        <v>47447.08</v>
      </c>
      <c r="C89" s="32">
        <v>35950.22</v>
      </c>
      <c r="D89" s="33">
        <v>17041.669999999998</v>
      </c>
      <c r="E89" s="30">
        <f>C89/B89*100</f>
        <v>75.769088424408835</v>
      </c>
    </row>
    <row r="90" spans="1:5">
      <c r="A90" s="43" t="s">
        <v>58</v>
      </c>
      <c r="B90" s="43"/>
      <c r="C90" s="43"/>
      <c r="D90" s="43"/>
      <c r="E90" s="30"/>
    </row>
    <row r="91" spans="1:5">
      <c r="A91" s="27" t="s">
        <v>38</v>
      </c>
      <c r="B91" s="27" t="s">
        <v>39</v>
      </c>
      <c r="C91" s="27" t="s">
        <v>40</v>
      </c>
      <c r="D91" s="28" t="s">
        <v>41</v>
      </c>
      <c r="E91" s="30"/>
    </row>
    <row r="92" spans="1:5">
      <c r="A92" s="31" t="s">
        <v>61</v>
      </c>
      <c r="B92" s="32">
        <v>16883.2</v>
      </c>
      <c r="C92" s="32">
        <v>1394.29</v>
      </c>
      <c r="D92" s="33">
        <v>2635.2</v>
      </c>
      <c r="E92" s="30">
        <f t="shared" ref="E92:E97" si="6">C92/B92*100</f>
        <v>8.2584462661106883</v>
      </c>
    </row>
    <row r="93" spans="1:5">
      <c r="A93" s="31" t="s">
        <v>44</v>
      </c>
      <c r="B93" s="32">
        <v>48148.68</v>
      </c>
      <c r="C93" s="32">
        <v>36518.050000000003</v>
      </c>
      <c r="D93" s="33">
        <v>35324.03</v>
      </c>
      <c r="E93" s="30">
        <f t="shared" si="6"/>
        <v>75.844342980949847</v>
      </c>
    </row>
    <row r="94" spans="1:5">
      <c r="A94" s="31" t="s">
        <v>60</v>
      </c>
      <c r="B94" s="32">
        <v>351236.91</v>
      </c>
      <c r="C94" s="32">
        <v>299756.89</v>
      </c>
      <c r="D94" s="33">
        <v>157517.66</v>
      </c>
      <c r="E94" s="30">
        <f t="shared" si="6"/>
        <v>85.343220335243259</v>
      </c>
    </row>
    <row r="95" spans="1:5">
      <c r="A95" s="31" t="s">
        <v>68</v>
      </c>
      <c r="B95" s="32">
        <v>-13277.15</v>
      </c>
      <c r="C95" s="32">
        <v>-14441.31</v>
      </c>
      <c r="D95" s="33">
        <v>49.98</v>
      </c>
      <c r="E95" s="30">
        <f t="shared" si="6"/>
        <v>108.76814677848785</v>
      </c>
    </row>
    <row r="96" spans="1:5">
      <c r="A96" s="31" t="s">
        <v>52</v>
      </c>
      <c r="B96" s="32">
        <v>83409.08</v>
      </c>
      <c r="C96" s="32">
        <v>74284</v>
      </c>
      <c r="D96" s="33">
        <v>35068.46</v>
      </c>
      <c r="E96" s="30">
        <f t="shared" si="6"/>
        <v>89.059848160416109</v>
      </c>
    </row>
    <row r="97" spans="1:5">
      <c r="A97" s="31" t="s">
        <v>47</v>
      </c>
      <c r="B97" s="32">
        <v>120250.91</v>
      </c>
      <c r="C97" s="32">
        <v>92810.6</v>
      </c>
      <c r="D97" s="33">
        <v>66465.94</v>
      </c>
      <c r="E97" s="30">
        <f t="shared" si="6"/>
        <v>77.1807880705435</v>
      </c>
    </row>
    <row r="98" spans="1:5">
      <c r="A98" s="31" t="s">
        <v>56</v>
      </c>
      <c r="B98" s="32">
        <v>0</v>
      </c>
      <c r="C98" s="32">
        <v>132362.29</v>
      </c>
      <c r="D98" s="33">
        <v>1113202.6399999999</v>
      </c>
      <c r="E98" s="30"/>
    </row>
    <row r="99" spans="1:5">
      <c r="A99" s="34" t="s">
        <v>57</v>
      </c>
      <c r="B99" s="35">
        <v>1872773.8</v>
      </c>
      <c r="C99" s="35">
        <v>1625486.96</v>
      </c>
      <c r="D99" s="36">
        <v>2005071.91</v>
      </c>
      <c r="E99" s="37">
        <f>C99/B99*100</f>
        <v>86.795690969192336</v>
      </c>
    </row>
    <row r="100" spans="1:5">
      <c r="A100" s="47" t="s">
        <v>69</v>
      </c>
      <c r="B100" s="47"/>
      <c r="C100" s="47"/>
      <c r="D100" s="47"/>
      <c r="E100" s="30"/>
    </row>
    <row r="101" spans="1:5">
      <c r="A101" s="31" t="s">
        <v>67</v>
      </c>
      <c r="B101" s="32">
        <v>46716.7</v>
      </c>
      <c r="C101" s="32">
        <v>37668.629999999997</v>
      </c>
      <c r="D101" s="33">
        <v>16039.14</v>
      </c>
      <c r="E101" s="30">
        <f>C101/B101*100</f>
        <v>80.632043787339441</v>
      </c>
    </row>
    <row r="102" spans="1:5">
      <c r="A102" s="31" t="s">
        <v>55</v>
      </c>
      <c r="B102" s="32">
        <v>717262.65</v>
      </c>
      <c r="C102" s="32">
        <v>601613.56999999995</v>
      </c>
      <c r="D102" s="33">
        <v>363366.56</v>
      </c>
      <c r="E102" s="30">
        <f>C102/B102*100</f>
        <v>83.876327590736793</v>
      </c>
    </row>
    <row r="103" spans="1:5">
      <c r="A103" s="31" t="s">
        <v>68</v>
      </c>
      <c r="B103" s="32">
        <v>-38015.410000000003</v>
      </c>
      <c r="C103" s="32">
        <v>-44002.27</v>
      </c>
      <c r="D103" s="33">
        <v>-617.29</v>
      </c>
      <c r="E103" s="30">
        <f>C103/B103*100</f>
        <v>115.74850830229109</v>
      </c>
    </row>
    <row r="104" spans="1:5">
      <c r="A104" s="31" t="s">
        <v>46</v>
      </c>
      <c r="B104" s="32">
        <v>109283.33</v>
      </c>
      <c r="C104" s="32">
        <v>97174.02</v>
      </c>
      <c r="D104" s="33">
        <v>52301.34</v>
      </c>
      <c r="E104" s="30">
        <f>C104/B104*100</f>
        <v>88.919343874312759</v>
      </c>
    </row>
    <row r="105" spans="1:5">
      <c r="A105" s="31" t="s">
        <v>51</v>
      </c>
      <c r="B105" s="32">
        <v>0</v>
      </c>
      <c r="C105" s="32">
        <v>1576.17</v>
      </c>
      <c r="D105" s="33">
        <v>-3466.04</v>
      </c>
      <c r="E105" s="30"/>
    </row>
    <row r="106" spans="1:5">
      <c r="A106" s="31" t="s">
        <v>50</v>
      </c>
      <c r="B106" s="32">
        <v>0</v>
      </c>
      <c r="C106" s="32">
        <v>-18579.3</v>
      </c>
      <c r="D106" s="33">
        <v>10084.219999999999</v>
      </c>
      <c r="E106" s="30"/>
    </row>
    <row r="107" spans="1:5">
      <c r="A107" s="31" t="s">
        <v>52</v>
      </c>
      <c r="B107" s="32">
        <v>83100.929999999993</v>
      </c>
      <c r="C107" s="32">
        <v>107952.15</v>
      </c>
      <c r="D107" s="33">
        <v>14278.53</v>
      </c>
      <c r="E107" s="30">
        <f t="shared" ref="E107:E115" si="7">C107/B107*100</f>
        <v>129.90486388058474</v>
      </c>
    </row>
    <row r="108" spans="1:5">
      <c r="A108" s="31" t="s">
        <v>54</v>
      </c>
      <c r="B108" s="32">
        <v>130204.5</v>
      </c>
      <c r="C108" s="32">
        <v>116408.34</v>
      </c>
      <c r="D108" s="33">
        <v>62734.38</v>
      </c>
      <c r="E108" s="30">
        <f t="shared" si="7"/>
        <v>89.404237180742598</v>
      </c>
    </row>
    <row r="109" spans="1:5">
      <c r="A109" s="31" t="s">
        <v>44</v>
      </c>
      <c r="B109" s="32">
        <v>47658.6</v>
      </c>
      <c r="C109" s="32">
        <v>38773.839999999997</v>
      </c>
      <c r="D109" s="33">
        <v>22893.5</v>
      </c>
      <c r="E109" s="30">
        <f t="shared" si="7"/>
        <v>81.357488470076746</v>
      </c>
    </row>
    <row r="110" spans="1:5">
      <c r="A110" s="31" t="s">
        <v>45</v>
      </c>
      <c r="B110" s="32">
        <v>136544.23000000001</v>
      </c>
      <c r="C110" s="32">
        <v>121673.23</v>
      </c>
      <c r="D110" s="33">
        <v>65564.320000000007</v>
      </c>
      <c r="E110" s="30">
        <f t="shared" si="7"/>
        <v>89.109023501029654</v>
      </c>
    </row>
    <row r="111" spans="1:5">
      <c r="A111" s="31" t="s">
        <v>47</v>
      </c>
      <c r="B111" s="32">
        <v>119867.5</v>
      </c>
      <c r="C111" s="32">
        <v>95273.73</v>
      </c>
      <c r="D111" s="33">
        <v>82267.97</v>
      </c>
      <c r="E111" s="30">
        <f t="shared" si="7"/>
        <v>79.48253696790205</v>
      </c>
    </row>
    <row r="112" spans="1:5">
      <c r="A112" s="31" t="s">
        <v>49</v>
      </c>
      <c r="B112" s="32">
        <v>48430.28</v>
      </c>
      <c r="C112" s="32">
        <v>38789.72</v>
      </c>
      <c r="D112" s="33">
        <v>27887.54</v>
      </c>
      <c r="E112" s="30">
        <f t="shared" si="7"/>
        <v>80.09394122850415</v>
      </c>
    </row>
    <row r="113" spans="1:5">
      <c r="A113" s="31" t="s">
        <v>62</v>
      </c>
      <c r="B113" s="32">
        <v>41200.339999999997</v>
      </c>
      <c r="C113" s="32">
        <v>31104.44</v>
      </c>
      <c r="D113" s="33">
        <v>31276.09</v>
      </c>
      <c r="E113" s="30">
        <f t="shared" si="7"/>
        <v>75.495590570369089</v>
      </c>
    </row>
    <row r="114" spans="1:5">
      <c r="A114" s="31" t="s">
        <v>48</v>
      </c>
      <c r="B114" s="32">
        <v>7688.23</v>
      </c>
      <c r="C114" s="32">
        <v>5959.38</v>
      </c>
      <c r="D114" s="33">
        <v>4020.87</v>
      </c>
      <c r="E114" s="30">
        <f t="shared" si="7"/>
        <v>77.513029657021193</v>
      </c>
    </row>
    <row r="115" spans="1:5">
      <c r="A115" s="31" t="s">
        <v>60</v>
      </c>
      <c r="B115" s="32">
        <v>348586.63</v>
      </c>
      <c r="C115" s="32">
        <v>340542.63</v>
      </c>
      <c r="D115" s="33">
        <v>165202.34</v>
      </c>
      <c r="E115" s="30">
        <f t="shared" si="7"/>
        <v>97.692395718103128</v>
      </c>
    </row>
    <row r="116" spans="1:5">
      <c r="A116" s="31" t="s">
        <v>56</v>
      </c>
      <c r="B116" s="32">
        <v>0</v>
      </c>
      <c r="C116" s="32">
        <v>315981.84999999998</v>
      </c>
      <c r="D116" s="33">
        <v>1191469.3799999999</v>
      </c>
      <c r="E116" s="30"/>
    </row>
    <row r="117" spans="1:5">
      <c r="A117" s="31" t="s">
        <v>61</v>
      </c>
      <c r="B117" s="32">
        <v>21258.799999999999</v>
      </c>
      <c r="C117" s="32">
        <v>817.2</v>
      </c>
      <c r="D117" s="33">
        <v>2641.6</v>
      </c>
      <c r="E117" s="30">
        <f>C117/B117*100</f>
        <v>3.8440551677423005</v>
      </c>
    </row>
    <row r="118" spans="1:5">
      <c r="A118" s="31" t="s">
        <v>53</v>
      </c>
      <c r="B118" s="32">
        <v>83893.08</v>
      </c>
      <c r="C118" s="32">
        <v>72266.149999999994</v>
      </c>
      <c r="D118" s="33">
        <v>36874.980000000003</v>
      </c>
      <c r="E118" s="30">
        <f>C118/B118*100</f>
        <v>86.140775854218248</v>
      </c>
    </row>
    <row r="119" spans="1:5">
      <c r="A119" s="31" t="s">
        <v>66</v>
      </c>
      <c r="B119" s="32">
        <v>-50303.97</v>
      </c>
      <c r="C119" s="32">
        <v>-87661.67</v>
      </c>
      <c r="D119" s="33">
        <v>-487.59</v>
      </c>
      <c r="E119" s="30">
        <f>C119/B119*100</f>
        <v>174.26391992520669</v>
      </c>
    </row>
    <row r="120" spans="1:5">
      <c r="A120" s="34" t="s">
        <v>57</v>
      </c>
      <c r="B120" s="35">
        <v>1853376.42</v>
      </c>
      <c r="C120" s="35">
        <v>1873331.81</v>
      </c>
      <c r="D120" s="36">
        <v>2144331.84</v>
      </c>
      <c r="E120" s="37">
        <f>C120/B120*100</f>
        <v>101.07670464481254</v>
      </c>
    </row>
    <row r="121" spans="1:5">
      <c r="A121" s="47" t="s">
        <v>70</v>
      </c>
      <c r="B121" s="47"/>
      <c r="C121" s="47"/>
      <c r="D121" s="47"/>
      <c r="E121" s="30"/>
    </row>
    <row r="122" spans="1:5">
      <c r="A122" s="31" t="s">
        <v>54</v>
      </c>
      <c r="B122" s="32">
        <v>15460.02</v>
      </c>
      <c r="C122" s="32">
        <v>20153.87</v>
      </c>
      <c r="D122" s="33">
        <v>1326.39</v>
      </c>
      <c r="E122" s="30">
        <f>C122/B122*100</f>
        <v>130.36121557410664</v>
      </c>
    </row>
    <row r="123" spans="1:5">
      <c r="A123" s="31" t="s">
        <v>47</v>
      </c>
      <c r="B123" s="32">
        <v>8121</v>
      </c>
      <c r="C123" s="32">
        <v>12016.2</v>
      </c>
      <c r="D123" s="33">
        <v>693.16</v>
      </c>
      <c r="E123" s="30">
        <f>C123/B123*100</f>
        <v>147.96453638714445</v>
      </c>
    </row>
    <row r="124" spans="1:5">
      <c r="A124" s="31" t="s">
        <v>48</v>
      </c>
      <c r="B124" s="32">
        <v>584.46</v>
      </c>
      <c r="C124" s="32">
        <v>855.51</v>
      </c>
      <c r="D124" s="33">
        <v>49.66</v>
      </c>
      <c r="E124" s="30">
        <f>C124/B124*100</f>
        <v>146.37614207986857</v>
      </c>
    </row>
    <row r="125" spans="1:5">
      <c r="A125" s="31" t="s">
        <v>56</v>
      </c>
      <c r="B125" s="32">
        <v>0</v>
      </c>
      <c r="C125" s="32">
        <v>40900.620000000003</v>
      </c>
      <c r="D125" s="33">
        <v>0</v>
      </c>
      <c r="E125" s="30"/>
    </row>
    <row r="126" spans="1:5">
      <c r="A126" s="31" t="s">
        <v>45</v>
      </c>
      <c r="B126" s="32">
        <v>16215.18</v>
      </c>
      <c r="C126" s="32">
        <v>21629.74</v>
      </c>
      <c r="D126" s="33">
        <v>1401.98</v>
      </c>
      <c r="E126" s="30">
        <f>C126/B126*100</f>
        <v>133.39192041038089</v>
      </c>
    </row>
    <row r="127" spans="1:5">
      <c r="A127" s="43" t="s">
        <v>58</v>
      </c>
      <c r="B127" s="43"/>
      <c r="C127" s="43"/>
      <c r="D127" s="43"/>
      <c r="E127" s="30"/>
    </row>
    <row r="128" spans="1:5">
      <c r="A128" s="27" t="s">
        <v>38</v>
      </c>
      <c r="B128" s="27" t="s">
        <v>39</v>
      </c>
      <c r="C128" s="27" t="s">
        <v>40</v>
      </c>
      <c r="D128" s="28" t="s">
        <v>41</v>
      </c>
      <c r="E128" s="30"/>
    </row>
    <row r="129" spans="1:5">
      <c r="A129" s="31" t="s">
        <v>53</v>
      </c>
      <c r="B129" s="32">
        <v>9073.56</v>
      </c>
      <c r="C129" s="32">
        <v>9028.01</v>
      </c>
      <c r="D129" s="33">
        <v>756.13</v>
      </c>
      <c r="E129" s="30">
        <f>C129/B129*100</f>
        <v>99.497991967871485</v>
      </c>
    </row>
    <row r="130" spans="1:5">
      <c r="A130" s="31" t="s">
        <v>49</v>
      </c>
      <c r="B130" s="32">
        <v>3681.06</v>
      </c>
      <c r="C130" s="32">
        <v>5451.94</v>
      </c>
      <c r="D130" s="33">
        <v>317.13</v>
      </c>
      <c r="E130" s="30">
        <f>C130/B130*100</f>
        <v>148.10788196878073</v>
      </c>
    </row>
    <row r="131" spans="1:5">
      <c r="A131" s="31" t="s">
        <v>52</v>
      </c>
      <c r="B131" s="32">
        <v>8416.3799999999992</v>
      </c>
      <c r="C131" s="32">
        <v>12490.23</v>
      </c>
      <c r="D131" s="33">
        <v>713.84</v>
      </c>
      <c r="E131" s="30">
        <f>C131/B131*100</f>
        <v>148.40382682340865</v>
      </c>
    </row>
    <row r="132" spans="1:5">
      <c r="A132" s="31" t="s">
        <v>44</v>
      </c>
      <c r="B132" s="32">
        <v>9093.48</v>
      </c>
      <c r="C132" s="32">
        <v>13459.93</v>
      </c>
      <c r="D132" s="33">
        <v>757.79</v>
      </c>
      <c r="E132" s="30">
        <f>C132/B132*100</f>
        <v>148.01737068756958</v>
      </c>
    </row>
    <row r="133" spans="1:5">
      <c r="A133" s="31" t="s">
        <v>50</v>
      </c>
      <c r="B133" s="32">
        <v>0</v>
      </c>
      <c r="C133" s="32">
        <v>-1796.52</v>
      </c>
      <c r="D133" s="33">
        <v>2.44</v>
      </c>
      <c r="E133" s="30"/>
    </row>
    <row r="134" spans="1:5">
      <c r="A134" s="34" t="s">
        <v>57</v>
      </c>
      <c r="B134" s="35">
        <v>70645.14</v>
      </c>
      <c r="C134" s="35">
        <v>134189.53</v>
      </c>
      <c r="D134" s="36">
        <v>6018.52</v>
      </c>
      <c r="E134" s="37">
        <f>C134/B134*100</f>
        <v>189.9487070165053</v>
      </c>
    </row>
    <row r="135" spans="1:5">
      <c r="A135" s="47" t="s">
        <v>71</v>
      </c>
      <c r="B135" s="47"/>
      <c r="C135" s="47"/>
      <c r="D135" s="47"/>
      <c r="E135" s="30"/>
    </row>
    <row r="136" spans="1:5">
      <c r="A136" s="31" t="s">
        <v>53</v>
      </c>
      <c r="B136" s="32">
        <v>9312.6</v>
      </c>
      <c r="C136" s="32">
        <v>9265.85</v>
      </c>
      <c r="D136" s="33">
        <v>776.05</v>
      </c>
      <c r="E136" s="30">
        <f>C136/B136*100</f>
        <v>99.497991967871485</v>
      </c>
    </row>
    <row r="137" spans="1:5">
      <c r="A137" s="31" t="s">
        <v>56</v>
      </c>
      <c r="B137" s="32">
        <v>0</v>
      </c>
      <c r="C137" s="32">
        <v>29395.47</v>
      </c>
      <c r="D137" s="33">
        <v>977.56</v>
      </c>
      <c r="E137" s="30"/>
    </row>
    <row r="138" spans="1:5">
      <c r="A138" s="31" t="s">
        <v>45</v>
      </c>
      <c r="B138" s="32">
        <v>14974.21</v>
      </c>
      <c r="C138" s="32">
        <v>17132.45</v>
      </c>
      <c r="D138" s="33">
        <v>2373.6</v>
      </c>
      <c r="E138" s="30">
        <f t="shared" ref="E138:E143" si="8">C138/B138*100</f>
        <v>114.41304749966777</v>
      </c>
    </row>
    <row r="139" spans="1:5">
      <c r="A139" s="31" t="s">
        <v>52</v>
      </c>
      <c r="B139" s="32">
        <v>14027.28</v>
      </c>
      <c r="C139" s="32">
        <v>16181.65</v>
      </c>
      <c r="D139" s="33">
        <v>2022.34</v>
      </c>
      <c r="E139" s="30">
        <f t="shared" si="8"/>
        <v>115.35843014468948</v>
      </c>
    </row>
    <row r="140" spans="1:5">
      <c r="A140" s="31" t="s">
        <v>44</v>
      </c>
      <c r="B140" s="32">
        <v>9182.2900000000009</v>
      </c>
      <c r="C140" s="32">
        <v>12734.05</v>
      </c>
      <c r="D140" s="33">
        <v>2116.35</v>
      </c>
      <c r="E140" s="30">
        <f t="shared" si="8"/>
        <v>138.68054700951504</v>
      </c>
    </row>
    <row r="141" spans="1:5">
      <c r="A141" s="31" t="s">
        <v>49</v>
      </c>
      <c r="B141" s="32">
        <v>6135.12</v>
      </c>
      <c r="C141" s="32">
        <v>7059.61</v>
      </c>
      <c r="D141" s="33">
        <v>895.11</v>
      </c>
      <c r="E141" s="30">
        <f t="shared" si="8"/>
        <v>115.06881690985668</v>
      </c>
    </row>
    <row r="142" spans="1:5">
      <c r="A142" s="31" t="s">
        <v>54</v>
      </c>
      <c r="B142" s="32">
        <v>14272.31</v>
      </c>
      <c r="C142" s="32">
        <v>16373.81</v>
      </c>
      <c r="D142" s="33">
        <v>2260.7800000000002</v>
      </c>
      <c r="E142" s="30">
        <f t="shared" si="8"/>
        <v>114.72431582553911</v>
      </c>
    </row>
    <row r="143" spans="1:5">
      <c r="A143" s="31" t="s">
        <v>47</v>
      </c>
      <c r="B143" s="32">
        <v>13535.04</v>
      </c>
      <c r="C143" s="32">
        <v>15577.82</v>
      </c>
      <c r="D143" s="33">
        <v>1960.13</v>
      </c>
      <c r="E143" s="30">
        <f t="shared" si="8"/>
        <v>115.09253020308768</v>
      </c>
    </row>
    <row r="144" spans="1:5">
      <c r="A144" s="31" t="s">
        <v>50</v>
      </c>
      <c r="B144" s="32">
        <v>0</v>
      </c>
      <c r="C144" s="32">
        <v>1294.42</v>
      </c>
      <c r="D144" s="33">
        <v>58.84</v>
      </c>
      <c r="E144" s="30"/>
    </row>
    <row r="145" spans="1:5">
      <c r="A145" s="31" t="s">
        <v>48</v>
      </c>
      <c r="B145" s="32">
        <v>974.1</v>
      </c>
      <c r="C145" s="32">
        <v>1114.3900000000001</v>
      </c>
      <c r="D145" s="33">
        <v>140.31</v>
      </c>
      <c r="E145" s="30">
        <f>C145/B145*100</f>
        <v>114.40201211374603</v>
      </c>
    </row>
    <row r="146" spans="1:5">
      <c r="A146" s="34" t="s">
        <v>57</v>
      </c>
      <c r="B146" s="35">
        <v>82412.95</v>
      </c>
      <c r="C146" s="35">
        <v>126129.52</v>
      </c>
      <c r="D146" s="36">
        <v>13581.07</v>
      </c>
      <c r="E146" s="37">
        <f>C146/B146*100</f>
        <v>153.04575312496397</v>
      </c>
    </row>
    <row r="147" spans="1:5">
      <c r="A147" s="47" t="s">
        <v>72</v>
      </c>
      <c r="B147" s="47"/>
      <c r="C147" s="47"/>
      <c r="D147" s="47"/>
      <c r="E147" s="30"/>
    </row>
    <row r="148" spans="1:5">
      <c r="A148" s="31" t="s">
        <v>45</v>
      </c>
      <c r="B148" s="32">
        <v>13778.34</v>
      </c>
      <c r="C148" s="32">
        <v>0</v>
      </c>
      <c r="D148" s="33">
        <v>23571.78</v>
      </c>
      <c r="E148" s="30">
        <f>C148/B148*100</f>
        <v>0</v>
      </c>
    </row>
    <row r="149" spans="1:5">
      <c r="A149" s="31" t="s">
        <v>54</v>
      </c>
      <c r="B149" s="32">
        <v>13140.42</v>
      </c>
      <c r="C149" s="32">
        <v>0</v>
      </c>
      <c r="D149" s="33">
        <v>22586.31</v>
      </c>
      <c r="E149" s="30">
        <f>C149/B149*100</f>
        <v>0</v>
      </c>
    </row>
    <row r="150" spans="1:5">
      <c r="A150" s="31" t="s">
        <v>49</v>
      </c>
      <c r="B150" s="32">
        <v>613.55999999999995</v>
      </c>
      <c r="C150" s="32">
        <v>0</v>
      </c>
      <c r="D150" s="33">
        <v>1142.96</v>
      </c>
      <c r="E150" s="30">
        <f>C150/B150*100</f>
        <v>0</v>
      </c>
    </row>
    <row r="151" spans="1:5">
      <c r="A151" s="31" t="s">
        <v>56</v>
      </c>
      <c r="B151" s="32">
        <v>0</v>
      </c>
      <c r="C151" s="32">
        <v>0</v>
      </c>
      <c r="D151" s="33">
        <v>190923.5</v>
      </c>
      <c r="E151" s="30"/>
    </row>
    <row r="152" spans="1:5">
      <c r="A152" s="31" t="s">
        <v>50</v>
      </c>
      <c r="B152" s="32">
        <v>0</v>
      </c>
      <c r="C152" s="32">
        <v>0</v>
      </c>
      <c r="D152" s="33">
        <v>4161.1400000000003</v>
      </c>
      <c r="E152" s="30"/>
    </row>
    <row r="153" spans="1:5">
      <c r="A153" s="31" t="s">
        <v>44</v>
      </c>
      <c r="B153" s="32">
        <v>15806.52</v>
      </c>
      <c r="C153" s="32">
        <v>0</v>
      </c>
      <c r="D153" s="33">
        <v>29422.98</v>
      </c>
      <c r="E153" s="30">
        <f>C153/B153*100</f>
        <v>0</v>
      </c>
    </row>
    <row r="154" spans="1:5">
      <c r="A154" s="31" t="s">
        <v>48</v>
      </c>
      <c r="B154" s="32">
        <v>97.44</v>
      </c>
      <c r="C154" s="32">
        <v>0</v>
      </c>
      <c r="D154" s="33">
        <v>177.82</v>
      </c>
      <c r="E154" s="30">
        <f>C154/B154*100</f>
        <v>0</v>
      </c>
    </row>
    <row r="155" spans="1:5">
      <c r="A155" s="34" t="s">
        <v>57</v>
      </c>
      <c r="B155" s="35">
        <v>43436.28</v>
      </c>
      <c r="C155" s="35">
        <v>0</v>
      </c>
      <c r="D155" s="36">
        <v>271986.49</v>
      </c>
      <c r="E155" s="37">
        <f>C155/B155*100</f>
        <v>0</v>
      </c>
    </row>
    <row r="156" spans="1:5">
      <c r="A156" s="47" t="s">
        <v>73</v>
      </c>
      <c r="B156" s="47"/>
      <c r="C156" s="47"/>
      <c r="D156" s="47"/>
      <c r="E156" s="30"/>
    </row>
    <row r="157" spans="1:5">
      <c r="A157" s="31" t="s">
        <v>49</v>
      </c>
      <c r="B157" s="32">
        <v>1840.68</v>
      </c>
      <c r="C157" s="32">
        <v>610.1</v>
      </c>
      <c r="D157" s="33">
        <v>2338.7800000000002</v>
      </c>
      <c r="E157" s="30">
        <f>C157/B157*100</f>
        <v>33.145359323728186</v>
      </c>
    </row>
    <row r="158" spans="1:5">
      <c r="A158" s="31" t="s">
        <v>50</v>
      </c>
      <c r="B158" s="32">
        <v>0</v>
      </c>
      <c r="C158" s="32">
        <v>-1577.13</v>
      </c>
      <c r="D158" s="33">
        <v>3122.82</v>
      </c>
      <c r="E158" s="30"/>
    </row>
    <row r="159" spans="1:5">
      <c r="A159" s="31" t="s">
        <v>45</v>
      </c>
      <c r="B159" s="32">
        <v>13821.72</v>
      </c>
      <c r="C159" s="32">
        <v>4264.1099999999997</v>
      </c>
      <c r="D159" s="33">
        <v>17990.09</v>
      </c>
      <c r="E159" s="30">
        <f>C159/B159*100</f>
        <v>30.850791363158852</v>
      </c>
    </row>
    <row r="160" spans="1:5">
      <c r="A160" s="31" t="s">
        <v>44</v>
      </c>
      <c r="B160" s="32">
        <v>15856.32</v>
      </c>
      <c r="C160" s="32">
        <v>3973.91</v>
      </c>
      <c r="D160" s="33">
        <v>22413.97</v>
      </c>
      <c r="E160" s="30">
        <f>C160/B160*100</f>
        <v>25.06199420798773</v>
      </c>
    </row>
    <row r="161" spans="1:5">
      <c r="A161" s="31" t="s">
        <v>48</v>
      </c>
      <c r="B161" s="32">
        <v>292.32</v>
      </c>
      <c r="C161" s="32">
        <v>97.12</v>
      </c>
      <c r="D161" s="33">
        <v>363.92</v>
      </c>
      <c r="E161" s="30">
        <f>C161/B161*100</f>
        <v>33.223864258347021</v>
      </c>
    </row>
    <row r="162" spans="1:5">
      <c r="A162" s="31" t="s">
        <v>56</v>
      </c>
      <c r="B162" s="32">
        <v>0</v>
      </c>
      <c r="C162" s="32">
        <v>0</v>
      </c>
      <c r="D162" s="33">
        <v>85919.7</v>
      </c>
      <c r="E162" s="30"/>
    </row>
    <row r="163" spans="1:5">
      <c r="A163" s="31" t="s">
        <v>54</v>
      </c>
      <c r="B163" s="32">
        <v>13181.82</v>
      </c>
      <c r="C163" s="32">
        <v>4075.91</v>
      </c>
      <c r="D163" s="33">
        <v>17236.48</v>
      </c>
      <c r="E163" s="30">
        <f>C163/B163*100</f>
        <v>30.920692286801067</v>
      </c>
    </row>
    <row r="164" spans="1:5">
      <c r="A164" s="34" t="s">
        <v>57</v>
      </c>
      <c r="B164" s="35">
        <v>44992.86</v>
      </c>
      <c r="C164" s="35">
        <v>11444.02</v>
      </c>
      <c r="D164" s="36">
        <v>149385.76</v>
      </c>
      <c r="E164" s="37">
        <f>C164/B164*100</f>
        <v>25.435191272570805</v>
      </c>
    </row>
    <row r="165" spans="1:5">
      <c r="A165" s="47" t="s">
        <v>74</v>
      </c>
      <c r="B165" s="47"/>
      <c r="C165" s="47"/>
      <c r="D165" s="47"/>
      <c r="E165" s="30"/>
    </row>
    <row r="166" spans="1:5">
      <c r="A166" s="31" t="s">
        <v>54</v>
      </c>
      <c r="B166" s="32">
        <v>67566.78</v>
      </c>
      <c r="C166" s="32">
        <v>57254.92</v>
      </c>
      <c r="D166" s="33">
        <v>30064.16</v>
      </c>
      <c r="E166" s="30">
        <f>C166/B166*100</f>
        <v>84.738269309267068</v>
      </c>
    </row>
    <row r="167" spans="1:5">
      <c r="A167" s="31" t="s">
        <v>52</v>
      </c>
      <c r="B167" s="32">
        <v>30198.46</v>
      </c>
      <c r="C167" s="32">
        <v>17478.47</v>
      </c>
      <c r="D167" s="33">
        <v>22481.62</v>
      </c>
      <c r="E167" s="30">
        <f>C167/B167*100</f>
        <v>57.878679906193895</v>
      </c>
    </row>
    <row r="168" spans="1:5">
      <c r="A168" s="31" t="s">
        <v>66</v>
      </c>
      <c r="B168" s="32">
        <v>-2176.2600000000002</v>
      </c>
      <c r="C168" s="32">
        <v>-2070.31</v>
      </c>
      <c r="D168" s="33">
        <v>115.96</v>
      </c>
      <c r="E168" s="30">
        <f>C168/B168*100</f>
        <v>95.131555972172436</v>
      </c>
    </row>
    <row r="169" spans="1:5">
      <c r="A169" s="31" t="s">
        <v>56</v>
      </c>
      <c r="B169" s="32">
        <v>0</v>
      </c>
      <c r="C169" s="32">
        <v>71066.06</v>
      </c>
      <c r="D169" s="33">
        <v>357167.66</v>
      </c>
      <c r="E169" s="30"/>
    </row>
    <row r="170" spans="1:5">
      <c r="A170" s="31" t="s">
        <v>68</v>
      </c>
      <c r="B170" s="32">
        <v>425.4</v>
      </c>
      <c r="C170" s="32">
        <v>536.12</v>
      </c>
      <c r="D170" s="33">
        <v>-52.49</v>
      </c>
      <c r="E170" s="30">
        <f>C170/B170*100</f>
        <v>126.0272684532205</v>
      </c>
    </row>
    <row r="171" spans="1:5">
      <c r="A171" s="31" t="s">
        <v>47</v>
      </c>
      <c r="B171" s="32">
        <v>50683.54</v>
      </c>
      <c r="C171" s="32">
        <v>30559.360000000001</v>
      </c>
      <c r="D171" s="33">
        <v>35308.83</v>
      </c>
      <c r="E171" s="30">
        <f>C171/B171*100</f>
        <v>60.294446678349622</v>
      </c>
    </row>
    <row r="172" spans="1:5">
      <c r="A172" s="31" t="s">
        <v>51</v>
      </c>
      <c r="B172" s="32">
        <v>0</v>
      </c>
      <c r="C172" s="32">
        <v>436.01</v>
      </c>
      <c r="D172" s="33">
        <v>-4377.43</v>
      </c>
      <c r="E172" s="30"/>
    </row>
    <row r="173" spans="1:5">
      <c r="A173" s="31" t="s">
        <v>46</v>
      </c>
      <c r="B173" s="32">
        <v>56710.2</v>
      </c>
      <c r="C173" s="32">
        <v>47506.09</v>
      </c>
      <c r="D173" s="33">
        <v>25044.06</v>
      </c>
      <c r="E173" s="30">
        <f t="shared" ref="E173:E181" si="9">C173/B173*100</f>
        <v>83.769921460336931</v>
      </c>
    </row>
    <row r="174" spans="1:5">
      <c r="A174" s="31" t="s">
        <v>61</v>
      </c>
      <c r="B174" s="32">
        <v>12337.2</v>
      </c>
      <c r="C174" s="32">
        <v>1166.28</v>
      </c>
      <c r="D174" s="33">
        <v>1280.2</v>
      </c>
      <c r="E174" s="30">
        <f t="shared" si="9"/>
        <v>9.4533605680381267</v>
      </c>
    </row>
    <row r="175" spans="1:5">
      <c r="A175" s="31" t="s">
        <v>49</v>
      </c>
      <c r="B175" s="32">
        <v>22911.48</v>
      </c>
      <c r="C175" s="32">
        <v>15245.76</v>
      </c>
      <c r="D175" s="33">
        <v>11545.35</v>
      </c>
      <c r="E175" s="30">
        <f t="shared" si="9"/>
        <v>66.542012999596707</v>
      </c>
    </row>
    <row r="176" spans="1:5">
      <c r="A176" s="31" t="s">
        <v>44</v>
      </c>
      <c r="B176" s="32">
        <v>37439.64</v>
      </c>
      <c r="C176" s="32">
        <v>29712.84</v>
      </c>
      <c r="D176" s="33">
        <v>17408.66</v>
      </c>
      <c r="E176" s="30">
        <f t="shared" si="9"/>
        <v>79.361981044689529</v>
      </c>
    </row>
    <row r="177" spans="1:5">
      <c r="A177" s="31" t="s">
        <v>60</v>
      </c>
      <c r="B177" s="32">
        <v>111209.64</v>
      </c>
      <c r="C177" s="32">
        <v>71726.2</v>
      </c>
      <c r="D177" s="33">
        <v>74480</v>
      </c>
      <c r="E177" s="30">
        <f t="shared" si="9"/>
        <v>64.496387183700975</v>
      </c>
    </row>
    <row r="178" spans="1:5">
      <c r="A178" s="31" t="s">
        <v>75</v>
      </c>
      <c r="B178" s="32">
        <v>448458.51</v>
      </c>
      <c r="C178" s="32">
        <v>342929.26</v>
      </c>
      <c r="D178" s="33">
        <v>214391.71</v>
      </c>
      <c r="E178" s="30">
        <f t="shared" si="9"/>
        <v>76.468447437868889</v>
      </c>
    </row>
    <row r="179" spans="1:5">
      <c r="A179" s="31" t="s">
        <v>53</v>
      </c>
      <c r="B179" s="32">
        <v>30826.2</v>
      </c>
      <c r="C179" s="32">
        <v>20857.93</v>
      </c>
      <c r="D179" s="33">
        <v>12181.15</v>
      </c>
      <c r="E179" s="30">
        <f t="shared" si="9"/>
        <v>67.662994465746678</v>
      </c>
    </row>
    <row r="180" spans="1:5">
      <c r="A180" s="31" t="s">
        <v>62</v>
      </c>
      <c r="B180" s="32">
        <v>22310.22</v>
      </c>
      <c r="C180" s="32">
        <v>11729</v>
      </c>
      <c r="D180" s="33">
        <v>12416.06</v>
      </c>
      <c r="E180" s="30">
        <f t="shared" si="9"/>
        <v>52.572318874488907</v>
      </c>
    </row>
    <row r="181" spans="1:5">
      <c r="A181" s="31" t="s">
        <v>45</v>
      </c>
      <c r="B181" s="32">
        <v>70856.639999999999</v>
      </c>
      <c r="C181" s="32">
        <v>59971.11</v>
      </c>
      <c r="D181" s="33">
        <v>31449.599999999999</v>
      </c>
      <c r="E181" s="30">
        <f t="shared" si="9"/>
        <v>84.637247828855564</v>
      </c>
    </row>
    <row r="182" spans="1:5">
      <c r="A182" s="43" t="s">
        <v>58</v>
      </c>
      <c r="B182" s="43"/>
      <c r="C182" s="43"/>
      <c r="D182" s="43"/>
      <c r="E182" s="30"/>
    </row>
    <row r="183" spans="1:5">
      <c r="A183" s="27" t="s">
        <v>38</v>
      </c>
      <c r="B183" s="27" t="s">
        <v>39</v>
      </c>
      <c r="C183" s="27" t="s">
        <v>40</v>
      </c>
      <c r="D183" s="28" t="s">
        <v>41</v>
      </c>
      <c r="E183" s="30"/>
    </row>
    <row r="184" spans="1:5">
      <c r="A184" s="31" t="s">
        <v>67</v>
      </c>
      <c r="B184" s="32">
        <v>29767.279999999999</v>
      </c>
      <c r="C184" s="32">
        <v>26156.61</v>
      </c>
      <c r="D184" s="33">
        <v>4814.25</v>
      </c>
      <c r="E184" s="30">
        <f>C184/B184*100</f>
        <v>87.870339513721106</v>
      </c>
    </row>
    <row r="185" spans="1:5">
      <c r="A185" s="31" t="s">
        <v>50</v>
      </c>
      <c r="B185" s="32">
        <v>0</v>
      </c>
      <c r="C185" s="32">
        <v>-20782.43</v>
      </c>
      <c r="D185" s="33">
        <v>3825.37</v>
      </c>
      <c r="E185" s="30"/>
    </row>
    <row r="186" spans="1:5">
      <c r="A186" s="31" t="s">
        <v>48</v>
      </c>
      <c r="B186" s="32">
        <v>3642.87</v>
      </c>
      <c r="C186" s="32">
        <v>2177.7800000000002</v>
      </c>
      <c r="D186" s="33">
        <v>-340.81</v>
      </c>
      <c r="E186" s="30">
        <f>C186/B186*100</f>
        <v>59.781985083189916</v>
      </c>
    </row>
    <row r="187" spans="1:5">
      <c r="A187" s="34" t="s">
        <v>57</v>
      </c>
      <c r="B187" s="35">
        <v>993167.8</v>
      </c>
      <c r="C187" s="35">
        <v>783657.06</v>
      </c>
      <c r="D187" s="36">
        <v>849203.91</v>
      </c>
      <c r="E187" s="37">
        <f>C187/B187*100</f>
        <v>78.904799370257479</v>
      </c>
    </row>
    <row r="188" spans="1:5">
      <c r="A188" s="47" t="s">
        <v>76</v>
      </c>
      <c r="B188" s="47"/>
      <c r="C188" s="47"/>
      <c r="D188" s="47"/>
      <c r="E188" s="30"/>
    </row>
    <row r="189" spans="1:5">
      <c r="A189" s="31" t="s">
        <v>53</v>
      </c>
      <c r="B189" s="32">
        <v>54351.72</v>
      </c>
      <c r="C189" s="32">
        <v>42694.39</v>
      </c>
      <c r="D189" s="33">
        <v>28681.3</v>
      </c>
      <c r="E189" s="30">
        <f t="shared" ref="E189:E195" si="10">C189/B189*100</f>
        <v>78.552049502757228</v>
      </c>
    </row>
    <row r="190" spans="1:5">
      <c r="A190" s="31" t="s">
        <v>45</v>
      </c>
      <c r="B190" s="32">
        <v>70008.960000000006</v>
      </c>
      <c r="C190" s="32">
        <v>57456.06</v>
      </c>
      <c r="D190" s="33">
        <v>37558.269999999997</v>
      </c>
      <c r="E190" s="30">
        <f t="shared" si="10"/>
        <v>82.069580807942287</v>
      </c>
    </row>
    <row r="191" spans="1:5">
      <c r="A191" s="31" t="s">
        <v>54</v>
      </c>
      <c r="B191" s="32">
        <v>66758.28</v>
      </c>
      <c r="C191" s="32">
        <v>54978.77</v>
      </c>
      <c r="D191" s="33">
        <v>36011.03</v>
      </c>
      <c r="E191" s="30">
        <f t="shared" si="10"/>
        <v>82.354982782660073</v>
      </c>
    </row>
    <row r="192" spans="1:5">
      <c r="A192" s="31" t="s">
        <v>66</v>
      </c>
      <c r="B192" s="32">
        <v>-3347.09</v>
      </c>
      <c r="C192" s="32">
        <v>-3340.42</v>
      </c>
      <c r="D192" s="33">
        <v>-6.67</v>
      </c>
      <c r="E192" s="30">
        <f t="shared" si="10"/>
        <v>99.80072241857853</v>
      </c>
    </row>
    <row r="193" spans="1:5">
      <c r="A193" s="31" t="s">
        <v>46</v>
      </c>
      <c r="B193" s="32">
        <v>56031.78</v>
      </c>
      <c r="C193" s="32">
        <v>45899.92</v>
      </c>
      <c r="D193" s="33">
        <v>29946.080000000002</v>
      </c>
      <c r="E193" s="30">
        <f t="shared" si="10"/>
        <v>81.917654588164069</v>
      </c>
    </row>
    <row r="194" spans="1:5">
      <c r="A194" s="31" t="s">
        <v>67</v>
      </c>
      <c r="B194" s="32">
        <v>37726.74</v>
      </c>
      <c r="C194" s="32">
        <v>24720.19</v>
      </c>
      <c r="D194" s="33">
        <v>13006.55</v>
      </c>
      <c r="E194" s="30">
        <f t="shared" si="10"/>
        <v>65.524320415705148</v>
      </c>
    </row>
    <row r="195" spans="1:5">
      <c r="A195" s="31" t="s">
        <v>62</v>
      </c>
      <c r="B195" s="32">
        <v>19005.52</v>
      </c>
      <c r="C195" s="32">
        <v>10280.61</v>
      </c>
      <c r="D195" s="33">
        <v>20125.599999999999</v>
      </c>
      <c r="E195" s="30">
        <f t="shared" si="10"/>
        <v>54.092758314426547</v>
      </c>
    </row>
    <row r="196" spans="1:5">
      <c r="A196" s="31" t="s">
        <v>51</v>
      </c>
      <c r="B196" s="32">
        <v>0</v>
      </c>
      <c r="C196" s="32">
        <v>467.39</v>
      </c>
      <c r="D196" s="33">
        <v>-1647.21</v>
      </c>
      <c r="E196" s="30"/>
    </row>
    <row r="197" spans="1:5">
      <c r="A197" s="31" t="s">
        <v>47</v>
      </c>
      <c r="B197" s="32">
        <v>46077.9</v>
      </c>
      <c r="C197" s="32">
        <v>28660.400000000001</v>
      </c>
      <c r="D197" s="33">
        <v>38880.25</v>
      </c>
      <c r="E197" s="30">
        <f>C197/B197*100</f>
        <v>62.199883241206742</v>
      </c>
    </row>
    <row r="198" spans="1:5">
      <c r="A198" s="31" t="s">
        <v>68</v>
      </c>
      <c r="B198" s="32">
        <v>-1934.24</v>
      </c>
      <c r="C198" s="32">
        <v>-1934.24</v>
      </c>
      <c r="D198" s="33">
        <v>0</v>
      </c>
      <c r="E198" s="30">
        <f>C198/B198*100</f>
        <v>100</v>
      </c>
    </row>
    <row r="199" spans="1:5">
      <c r="A199" s="31" t="s">
        <v>52</v>
      </c>
      <c r="B199" s="32">
        <v>28749.03</v>
      </c>
      <c r="C199" s="32">
        <v>18053.830000000002</v>
      </c>
      <c r="D199" s="33">
        <v>21690.1</v>
      </c>
      <c r="E199" s="30">
        <f>C199/B199*100</f>
        <v>62.798049186355165</v>
      </c>
    </row>
    <row r="200" spans="1:5">
      <c r="A200" s="31" t="s">
        <v>56</v>
      </c>
      <c r="B200" s="32">
        <v>0</v>
      </c>
      <c r="C200" s="32">
        <v>39208.959999999999</v>
      </c>
      <c r="D200" s="33">
        <v>584121.93000000005</v>
      </c>
      <c r="E200" s="30"/>
    </row>
    <row r="201" spans="1:5">
      <c r="A201" s="31" t="s">
        <v>60</v>
      </c>
      <c r="B201" s="32">
        <v>105238.43</v>
      </c>
      <c r="C201" s="32">
        <v>60797.63</v>
      </c>
      <c r="D201" s="33">
        <v>108680.29</v>
      </c>
      <c r="E201" s="30">
        <f>C201/B201*100</f>
        <v>57.771319849602477</v>
      </c>
    </row>
    <row r="202" spans="1:5">
      <c r="A202" s="31" t="s">
        <v>50</v>
      </c>
      <c r="B202" s="32">
        <v>0</v>
      </c>
      <c r="C202" s="32">
        <v>-12312.11</v>
      </c>
      <c r="D202" s="33">
        <v>6321.72</v>
      </c>
      <c r="E202" s="30"/>
    </row>
    <row r="203" spans="1:5">
      <c r="A203" s="31" t="s">
        <v>49</v>
      </c>
      <c r="B203" s="32">
        <v>18746.77</v>
      </c>
      <c r="C203" s="32">
        <v>9446.58</v>
      </c>
      <c r="D203" s="33">
        <v>17208.72</v>
      </c>
      <c r="E203" s="30">
        <f t="shared" ref="E203:E208" si="11">C203/B203*100</f>
        <v>50.390440593232853</v>
      </c>
    </row>
    <row r="204" spans="1:5">
      <c r="A204" s="31" t="s">
        <v>61</v>
      </c>
      <c r="B204" s="32">
        <v>8176.8</v>
      </c>
      <c r="C204" s="32">
        <v>470.4</v>
      </c>
      <c r="D204" s="33">
        <v>1292.8</v>
      </c>
      <c r="E204" s="30">
        <f t="shared" si="11"/>
        <v>5.7528617552098611</v>
      </c>
    </row>
    <row r="205" spans="1:5">
      <c r="A205" s="31" t="s">
        <v>44</v>
      </c>
      <c r="B205" s="32">
        <v>13097.4</v>
      </c>
      <c r="C205" s="32">
        <v>8484.32</v>
      </c>
      <c r="D205" s="33">
        <v>8612.0300000000007</v>
      </c>
      <c r="E205" s="30">
        <f t="shared" si="11"/>
        <v>64.778658359674438</v>
      </c>
    </row>
    <row r="206" spans="1:5">
      <c r="A206" s="31" t="s">
        <v>55</v>
      </c>
      <c r="B206" s="32">
        <v>369709.77</v>
      </c>
      <c r="C206" s="32">
        <v>279991.53000000003</v>
      </c>
      <c r="D206" s="33">
        <v>204318.65</v>
      </c>
      <c r="E206" s="30">
        <f t="shared" si="11"/>
        <v>75.732791697660574</v>
      </c>
    </row>
    <row r="207" spans="1:5">
      <c r="A207" s="31" t="s">
        <v>48</v>
      </c>
      <c r="B207" s="32">
        <v>2979.51</v>
      </c>
      <c r="C207" s="32">
        <v>1505.63</v>
      </c>
      <c r="D207" s="33">
        <v>2695.49</v>
      </c>
      <c r="E207" s="30">
        <f t="shared" si="11"/>
        <v>50.532805729801211</v>
      </c>
    </row>
    <row r="208" spans="1:5">
      <c r="A208" s="34" t="s">
        <v>57</v>
      </c>
      <c r="B208" s="35">
        <v>891377.28</v>
      </c>
      <c r="C208" s="35">
        <v>665529.84</v>
      </c>
      <c r="D208" s="36">
        <v>1157496.93</v>
      </c>
      <c r="E208" s="37">
        <f t="shared" si="11"/>
        <v>74.663092153302358</v>
      </c>
    </row>
    <row r="209" spans="1:5">
      <c r="A209" s="47" t="s">
        <v>77</v>
      </c>
      <c r="B209" s="47"/>
      <c r="C209" s="47"/>
      <c r="D209" s="47"/>
      <c r="E209" s="30"/>
    </row>
    <row r="210" spans="1:5">
      <c r="A210" s="31" t="s">
        <v>48</v>
      </c>
      <c r="B210" s="32">
        <v>1568.09</v>
      </c>
      <c r="C210" s="32">
        <v>825.62</v>
      </c>
      <c r="D210" s="33">
        <v>1640.23</v>
      </c>
      <c r="E210" s="30">
        <f>C210/B210*100</f>
        <v>52.651314656684242</v>
      </c>
    </row>
    <row r="211" spans="1:5">
      <c r="A211" s="31" t="s">
        <v>51</v>
      </c>
      <c r="B211" s="32">
        <v>0</v>
      </c>
      <c r="C211" s="32">
        <v>479.63</v>
      </c>
      <c r="D211" s="33">
        <v>-803.11</v>
      </c>
      <c r="E211" s="30"/>
    </row>
    <row r="212" spans="1:5">
      <c r="A212" s="31" t="s">
        <v>50</v>
      </c>
      <c r="B212" s="32">
        <v>0</v>
      </c>
      <c r="C212" s="32">
        <v>-2240.48</v>
      </c>
      <c r="D212" s="33">
        <v>3899.51</v>
      </c>
      <c r="E212" s="30"/>
    </row>
    <row r="213" spans="1:5">
      <c r="A213" s="31" t="s">
        <v>45</v>
      </c>
      <c r="B213" s="32">
        <v>41569.08</v>
      </c>
      <c r="C213" s="32">
        <v>32501.55</v>
      </c>
      <c r="D213" s="33">
        <v>29490.78</v>
      </c>
      <c r="E213" s="30">
        <f t="shared" ref="E213:E224" si="12">C213/B213*100</f>
        <v>78.186839833838036</v>
      </c>
    </row>
    <row r="214" spans="1:5">
      <c r="A214" s="31" t="s">
        <v>62</v>
      </c>
      <c r="B214" s="32">
        <v>7384.95</v>
      </c>
      <c r="C214" s="32">
        <v>3683.08</v>
      </c>
      <c r="D214" s="33">
        <v>8122.34</v>
      </c>
      <c r="E214" s="30">
        <f t="shared" si="12"/>
        <v>49.872781806241072</v>
      </c>
    </row>
    <row r="215" spans="1:5">
      <c r="A215" s="31" t="s">
        <v>54</v>
      </c>
      <c r="B215" s="32">
        <v>39638.94</v>
      </c>
      <c r="C215" s="32">
        <v>31142.93</v>
      </c>
      <c r="D215" s="33">
        <v>28246.85</v>
      </c>
      <c r="E215" s="30">
        <f t="shared" si="12"/>
        <v>78.566505562459525</v>
      </c>
    </row>
    <row r="216" spans="1:5">
      <c r="A216" s="31" t="s">
        <v>46</v>
      </c>
      <c r="B216" s="32">
        <v>33269.879999999997</v>
      </c>
      <c r="C216" s="32">
        <v>25917.5</v>
      </c>
      <c r="D216" s="33">
        <v>23517.51</v>
      </c>
      <c r="E216" s="30">
        <f t="shared" si="12"/>
        <v>77.900791947551369</v>
      </c>
    </row>
    <row r="217" spans="1:5">
      <c r="A217" s="31" t="s">
        <v>52</v>
      </c>
      <c r="B217" s="32">
        <v>14916.56</v>
      </c>
      <c r="C217" s="32">
        <v>7071.95</v>
      </c>
      <c r="D217" s="33">
        <v>17546.32</v>
      </c>
      <c r="E217" s="30">
        <f t="shared" si="12"/>
        <v>47.410059692046964</v>
      </c>
    </row>
    <row r="218" spans="1:5">
      <c r="A218" s="31" t="s">
        <v>44</v>
      </c>
      <c r="B218" s="32">
        <v>15587.4</v>
      </c>
      <c r="C218" s="32">
        <v>8041.54</v>
      </c>
      <c r="D218" s="33">
        <v>18019.36</v>
      </c>
      <c r="E218" s="30">
        <f t="shared" si="12"/>
        <v>51.590002181248963</v>
      </c>
    </row>
    <row r="219" spans="1:5">
      <c r="A219" s="31" t="s">
        <v>47</v>
      </c>
      <c r="B219" s="32">
        <v>21529.08</v>
      </c>
      <c r="C219" s="32">
        <v>10706</v>
      </c>
      <c r="D219" s="33">
        <v>24358.21</v>
      </c>
      <c r="E219" s="30">
        <f t="shared" si="12"/>
        <v>49.728088706066401</v>
      </c>
    </row>
    <row r="220" spans="1:5">
      <c r="A220" s="31" t="s">
        <v>61</v>
      </c>
      <c r="B220" s="32">
        <v>804.2</v>
      </c>
      <c r="C220" s="32">
        <v>89</v>
      </c>
      <c r="D220" s="33">
        <v>715.2</v>
      </c>
      <c r="E220" s="30">
        <f t="shared" si="12"/>
        <v>11.066898781397661</v>
      </c>
    </row>
    <row r="221" spans="1:5">
      <c r="A221" s="31" t="s">
        <v>55</v>
      </c>
      <c r="B221" s="32">
        <v>219522.1</v>
      </c>
      <c r="C221" s="32">
        <v>165111.07999999999</v>
      </c>
      <c r="D221" s="33">
        <v>159893.60999999999</v>
      </c>
      <c r="E221" s="30">
        <f t="shared" si="12"/>
        <v>75.213875960552485</v>
      </c>
    </row>
    <row r="222" spans="1:5">
      <c r="A222" s="31" t="s">
        <v>60</v>
      </c>
      <c r="B222" s="32">
        <v>41003.870000000003</v>
      </c>
      <c r="C222" s="32">
        <v>22551.8</v>
      </c>
      <c r="D222" s="33">
        <v>43208.9</v>
      </c>
      <c r="E222" s="30">
        <f t="shared" si="12"/>
        <v>54.999198856107967</v>
      </c>
    </row>
    <row r="223" spans="1:5">
      <c r="A223" s="31" t="s">
        <v>49</v>
      </c>
      <c r="B223" s="32">
        <v>9858.66</v>
      </c>
      <c r="C223" s="32">
        <v>5247.53</v>
      </c>
      <c r="D223" s="33">
        <v>10397.77</v>
      </c>
      <c r="E223" s="30">
        <f t="shared" si="12"/>
        <v>53.227619169339448</v>
      </c>
    </row>
    <row r="224" spans="1:5">
      <c r="A224" s="31" t="s">
        <v>53</v>
      </c>
      <c r="B224" s="32">
        <v>24461.759999999998</v>
      </c>
      <c r="C224" s="32">
        <v>22329.97</v>
      </c>
      <c r="D224" s="33">
        <v>11457.49</v>
      </c>
      <c r="E224" s="30">
        <f t="shared" si="12"/>
        <v>91.285214146488244</v>
      </c>
    </row>
    <row r="225" spans="1:5">
      <c r="A225" s="31" t="s">
        <v>56</v>
      </c>
      <c r="B225" s="32">
        <v>0</v>
      </c>
      <c r="C225" s="32">
        <v>66595.600000000006</v>
      </c>
      <c r="D225" s="33">
        <v>280713.08</v>
      </c>
      <c r="E225" s="30"/>
    </row>
    <row r="226" spans="1:5">
      <c r="A226" s="34" t="s">
        <v>57</v>
      </c>
      <c r="B226" s="35">
        <v>471114.57</v>
      </c>
      <c r="C226" s="35">
        <v>400054.3</v>
      </c>
      <c r="D226" s="36">
        <v>660424.05000000005</v>
      </c>
      <c r="E226" s="37">
        <f>C226/B226*100</f>
        <v>84.916562864952354</v>
      </c>
    </row>
    <row r="227" spans="1:5">
      <c r="A227" s="47" t="s">
        <v>78</v>
      </c>
      <c r="B227" s="47"/>
      <c r="C227" s="47"/>
      <c r="D227" s="47"/>
      <c r="E227" s="30"/>
    </row>
    <row r="228" spans="1:5">
      <c r="A228" s="31" t="s">
        <v>56</v>
      </c>
      <c r="B228" s="32">
        <v>0</v>
      </c>
      <c r="C228" s="32">
        <v>52920.77</v>
      </c>
      <c r="D228" s="33">
        <v>58467.56</v>
      </c>
      <c r="E228" s="30"/>
    </row>
    <row r="229" spans="1:5">
      <c r="A229" s="31" t="s">
        <v>75</v>
      </c>
      <c r="B229" s="32">
        <v>394858.65</v>
      </c>
      <c r="C229" s="32">
        <v>336227.17</v>
      </c>
      <c r="D229" s="33">
        <v>129287.83</v>
      </c>
      <c r="E229" s="30">
        <f>C229/B229*100</f>
        <v>85.151273753278531</v>
      </c>
    </row>
    <row r="230" spans="1:5">
      <c r="A230" s="31" t="s">
        <v>79</v>
      </c>
      <c r="B230" s="32">
        <v>0</v>
      </c>
      <c r="C230" s="32">
        <v>8.31</v>
      </c>
      <c r="D230" s="33">
        <v>0</v>
      </c>
      <c r="E230" s="30"/>
    </row>
    <row r="231" spans="1:5">
      <c r="A231" s="31" t="s">
        <v>52</v>
      </c>
      <c r="B231" s="32">
        <v>28677.82</v>
      </c>
      <c r="C231" s="32">
        <v>28712.06</v>
      </c>
      <c r="D231" s="33">
        <v>6398.13</v>
      </c>
      <c r="E231" s="30">
        <f t="shared" ref="E231:E237" si="13">C231/B231*100</f>
        <v>100.11939540732175</v>
      </c>
    </row>
    <row r="232" spans="1:5">
      <c r="A232" s="31" t="s">
        <v>46</v>
      </c>
      <c r="B232" s="32">
        <v>52258.92</v>
      </c>
      <c r="C232" s="32">
        <v>54339.51</v>
      </c>
      <c r="D232" s="33">
        <v>12471.93</v>
      </c>
      <c r="E232" s="30">
        <f t="shared" si="13"/>
        <v>103.98131075039439</v>
      </c>
    </row>
    <row r="233" spans="1:5">
      <c r="A233" s="31" t="s">
        <v>47</v>
      </c>
      <c r="B233" s="32">
        <v>44484.03</v>
      </c>
      <c r="C233" s="32">
        <v>32527.7</v>
      </c>
      <c r="D233" s="33">
        <v>19161.349999999999</v>
      </c>
      <c r="E233" s="30">
        <f t="shared" si="13"/>
        <v>73.122196887287416</v>
      </c>
    </row>
    <row r="234" spans="1:5">
      <c r="A234" s="31" t="s">
        <v>48</v>
      </c>
      <c r="B234" s="32">
        <v>2689.78</v>
      </c>
      <c r="C234" s="32">
        <v>2075.9699999999998</v>
      </c>
      <c r="D234" s="33">
        <v>1082.5899999999999</v>
      </c>
      <c r="E234" s="30">
        <f t="shared" si="13"/>
        <v>77.179918060213097</v>
      </c>
    </row>
    <row r="235" spans="1:5">
      <c r="A235" s="31" t="s">
        <v>66</v>
      </c>
      <c r="B235" s="32">
        <v>-36887.19</v>
      </c>
      <c r="C235" s="32">
        <v>-40761.769999999997</v>
      </c>
      <c r="D235" s="33">
        <v>128.44999999999999</v>
      </c>
      <c r="E235" s="30">
        <f t="shared" si="13"/>
        <v>110.50386326526905</v>
      </c>
    </row>
    <row r="236" spans="1:5">
      <c r="A236" s="31" t="s">
        <v>54</v>
      </c>
      <c r="B236" s="32">
        <v>62263.14</v>
      </c>
      <c r="C236" s="32">
        <v>65137.26</v>
      </c>
      <c r="D236" s="33">
        <v>15014.9</v>
      </c>
      <c r="E236" s="30">
        <f t="shared" si="13"/>
        <v>104.61608585753947</v>
      </c>
    </row>
    <row r="237" spans="1:5">
      <c r="A237" s="31" t="s">
        <v>44</v>
      </c>
      <c r="B237" s="32">
        <v>8416.2000000000007</v>
      </c>
      <c r="C237" s="32">
        <v>7366.68</v>
      </c>
      <c r="D237" s="33">
        <v>1743.34</v>
      </c>
      <c r="E237" s="30">
        <f t="shared" si="13"/>
        <v>87.529764026520269</v>
      </c>
    </row>
    <row r="238" spans="1:5">
      <c r="A238" s="31" t="s">
        <v>55</v>
      </c>
      <c r="B238" s="32">
        <v>0</v>
      </c>
      <c r="C238" s="32">
        <v>0</v>
      </c>
      <c r="D238" s="33">
        <v>0</v>
      </c>
      <c r="E238" s="30"/>
    </row>
    <row r="239" spans="1:5">
      <c r="A239" s="31" t="s">
        <v>51</v>
      </c>
      <c r="B239" s="32">
        <v>0</v>
      </c>
      <c r="C239" s="32">
        <v>688.6</v>
      </c>
      <c r="D239" s="33">
        <v>-1978.53</v>
      </c>
      <c r="E239" s="30"/>
    </row>
    <row r="240" spans="1:5">
      <c r="A240" s="31" t="s">
        <v>45</v>
      </c>
      <c r="B240" s="32">
        <v>65294.76</v>
      </c>
      <c r="C240" s="32">
        <v>67860.13</v>
      </c>
      <c r="D240" s="33">
        <v>15762.14</v>
      </c>
      <c r="E240" s="30">
        <f>C240/B240*100</f>
        <v>103.92890639310109</v>
      </c>
    </row>
    <row r="241" spans="1:5">
      <c r="A241" s="31" t="s">
        <v>60</v>
      </c>
      <c r="B241" s="32">
        <v>146066.18</v>
      </c>
      <c r="C241" s="32">
        <v>141546.75</v>
      </c>
      <c r="D241" s="33">
        <v>16562.259999999998</v>
      </c>
      <c r="E241" s="30">
        <f>C241/B241*100</f>
        <v>96.905902516242975</v>
      </c>
    </row>
    <row r="242" spans="1:5">
      <c r="A242" s="31" t="s">
        <v>50</v>
      </c>
      <c r="B242" s="32">
        <v>0</v>
      </c>
      <c r="C242" s="32">
        <v>-29249.96</v>
      </c>
      <c r="D242" s="33">
        <v>670.5</v>
      </c>
      <c r="E242" s="30"/>
    </row>
    <row r="243" spans="1:5">
      <c r="A243" s="31" t="s">
        <v>53</v>
      </c>
      <c r="B243" s="32">
        <v>54491.16</v>
      </c>
      <c r="C243" s="32">
        <v>48206.6</v>
      </c>
      <c r="D243" s="33">
        <v>13683.72</v>
      </c>
      <c r="E243" s="30">
        <f>C243/B243*100</f>
        <v>88.466826545810363</v>
      </c>
    </row>
    <row r="244" spans="1:5">
      <c r="A244" s="31" t="s">
        <v>68</v>
      </c>
      <c r="B244" s="32">
        <v>-5717.55</v>
      </c>
      <c r="C244" s="32">
        <v>-7047.36</v>
      </c>
      <c r="D244" s="33">
        <v>-25.8</v>
      </c>
      <c r="E244" s="30">
        <f>C244/B244*100</f>
        <v>123.25838864548626</v>
      </c>
    </row>
    <row r="245" spans="1:5">
      <c r="A245" s="31" t="s">
        <v>67</v>
      </c>
      <c r="B245" s="32">
        <v>0</v>
      </c>
      <c r="C245" s="32">
        <v>307.25</v>
      </c>
      <c r="D245" s="33">
        <v>-200.38</v>
      </c>
      <c r="E245" s="30"/>
    </row>
    <row r="246" spans="1:5">
      <c r="A246" s="31" t="s">
        <v>49</v>
      </c>
      <c r="B246" s="32">
        <v>16914.21</v>
      </c>
      <c r="C246" s="32">
        <v>13024.46</v>
      </c>
      <c r="D246" s="33">
        <v>6853.77</v>
      </c>
      <c r="E246" s="30">
        <f>C246/B246*100</f>
        <v>77.003064287365476</v>
      </c>
    </row>
    <row r="247" spans="1:5">
      <c r="A247" s="31" t="s">
        <v>61</v>
      </c>
      <c r="B247" s="32">
        <v>9055.4</v>
      </c>
      <c r="C247" s="32">
        <v>784.15</v>
      </c>
      <c r="D247" s="33">
        <v>1263.2</v>
      </c>
      <c r="E247" s="30">
        <f>C247/B247*100</f>
        <v>8.6594739050732166</v>
      </c>
    </row>
    <row r="248" spans="1:5">
      <c r="A248" s="31" t="s">
        <v>62</v>
      </c>
      <c r="B248" s="32">
        <v>17416.75</v>
      </c>
      <c r="C248" s="32">
        <v>11773.57</v>
      </c>
      <c r="D248" s="33">
        <v>7232.41</v>
      </c>
      <c r="E248" s="30">
        <f>C248/B248*100</f>
        <v>67.599121535303652</v>
      </c>
    </row>
    <row r="249" spans="1:5">
      <c r="A249" s="34" t="s">
        <v>57</v>
      </c>
      <c r="B249" s="35">
        <v>860282.26</v>
      </c>
      <c r="C249" s="35">
        <v>786447.85</v>
      </c>
      <c r="D249" s="36">
        <v>303579.37</v>
      </c>
      <c r="E249" s="37">
        <f>C249/B249*100</f>
        <v>91.417420370844326</v>
      </c>
    </row>
    <row r="250" spans="1:5">
      <c r="A250" s="43" t="s">
        <v>58</v>
      </c>
      <c r="B250" s="43"/>
      <c r="C250" s="43"/>
      <c r="D250" s="43"/>
      <c r="E250" s="30"/>
    </row>
    <row r="251" spans="1:5">
      <c r="A251" s="27" t="s">
        <v>38</v>
      </c>
      <c r="B251" s="27" t="s">
        <v>39</v>
      </c>
      <c r="C251" s="27" t="s">
        <v>40</v>
      </c>
      <c r="D251" s="28" t="s">
        <v>41</v>
      </c>
      <c r="E251" s="30"/>
    </row>
    <row r="252" spans="1:5">
      <c r="A252" s="47" t="s">
        <v>80</v>
      </c>
      <c r="B252" s="47"/>
      <c r="C252" s="47"/>
      <c r="D252" s="47"/>
      <c r="E252" s="30"/>
    </row>
    <row r="253" spans="1:5">
      <c r="A253" s="31" t="s">
        <v>54</v>
      </c>
      <c r="B253" s="32">
        <v>5814.31</v>
      </c>
      <c r="C253" s="32">
        <v>4092.42</v>
      </c>
      <c r="D253" s="33">
        <v>1721.89</v>
      </c>
      <c r="E253" s="30">
        <f t="shared" ref="E253:E266" si="14">C253/B253*100</f>
        <v>70.385307972915101</v>
      </c>
    </row>
    <row r="254" spans="1:5">
      <c r="A254" s="31" t="s">
        <v>49</v>
      </c>
      <c r="B254" s="32">
        <v>4005.21</v>
      </c>
      <c r="C254" s="32">
        <v>981.72</v>
      </c>
      <c r="D254" s="33">
        <v>3023.49</v>
      </c>
      <c r="E254" s="30">
        <f t="shared" si="14"/>
        <v>24.511074325690789</v>
      </c>
    </row>
    <row r="255" spans="1:5">
      <c r="A255" s="31" t="s">
        <v>48</v>
      </c>
      <c r="B255" s="32">
        <v>627.13</v>
      </c>
      <c r="C255" s="32">
        <v>153.71</v>
      </c>
      <c r="D255" s="33">
        <v>473.42</v>
      </c>
      <c r="E255" s="30">
        <f t="shared" si="14"/>
        <v>24.510069682521969</v>
      </c>
    </row>
    <row r="256" spans="1:5">
      <c r="A256" s="31" t="s">
        <v>62</v>
      </c>
      <c r="B256" s="32">
        <v>5954.82</v>
      </c>
      <c r="C256" s="32">
        <v>1467</v>
      </c>
      <c r="D256" s="33">
        <v>4487.82</v>
      </c>
      <c r="E256" s="30">
        <f t="shared" si="14"/>
        <v>24.635505355325606</v>
      </c>
    </row>
    <row r="257" spans="1:5">
      <c r="A257" s="31" t="s">
        <v>44</v>
      </c>
      <c r="B257" s="32">
        <v>5684.18</v>
      </c>
      <c r="C257" s="32">
        <v>4000.82</v>
      </c>
      <c r="D257" s="33">
        <v>1683.36</v>
      </c>
      <c r="E257" s="30">
        <f t="shared" si="14"/>
        <v>70.385174290750825</v>
      </c>
    </row>
    <row r="258" spans="1:5">
      <c r="A258" s="31" t="s">
        <v>45</v>
      </c>
      <c r="B258" s="32">
        <v>6108.81</v>
      </c>
      <c r="C258" s="32">
        <v>4299.7</v>
      </c>
      <c r="D258" s="33">
        <v>1809.11</v>
      </c>
      <c r="E258" s="30">
        <f t="shared" si="14"/>
        <v>70.385230511343451</v>
      </c>
    </row>
    <row r="259" spans="1:5">
      <c r="A259" s="31" t="s">
        <v>60</v>
      </c>
      <c r="B259" s="32">
        <v>33019.49</v>
      </c>
      <c r="C259" s="32">
        <v>8134.35</v>
      </c>
      <c r="D259" s="33">
        <v>24885.14</v>
      </c>
      <c r="E259" s="30">
        <f t="shared" si="14"/>
        <v>24.634995876677689</v>
      </c>
    </row>
    <row r="260" spans="1:5">
      <c r="A260" s="31" t="s">
        <v>55</v>
      </c>
      <c r="B260" s="32">
        <v>31600.959999999999</v>
      </c>
      <c r="C260" s="32">
        <v>22271.47</v>
      </c>
      <c r="D260" s="33">
        <v>9329.49</v>
      </c>
      <c r="E260" s="30">
        <f t="shared" si="14"/>
        <v>70.47719436371554</v>
      </c>
    </row>
    <row r="261" spans="1:5">
      <c r="A261" s="31" t="s">
        <v>51</v>
      </c>
      <c r="B261" s="32">
        <v>2431.2399999999998</v>
      </c>
      <c r="C261" s="32">
        <v>1711.21</v>
      </c>
      <c r="D261" s="33">
        <v>720.03</v>
      </c>
      <c r="E261" s="30">
        <f t="shared" si="14"/>
        <v>70.384248367088404</v>
      </c>
    </row>
    <row r="262" spans="1:5">
      <c r="A262" s="31" t="s">
        <v>47</v>
      </c>
      <c r="B262" s="32">
        <v>14536.14</v>
      </c>
      <c r="C262" s="32">
        <v>3570.03</v>
      </c>
      <c r="D262" s="33">
        <v>10966.11</v>
      </c>
      <c r="E262" s="30">
        <f t="shared" si="14"/>
        <v>24.559683657422124</v>
      </c>
    </row>
    <row r="263" spans="1:5">
      <c r="A263" s="31" t="s">
        <v>81</v>
      </c>
      <c r="B263" s="32">
        <v>13081.04</v>
      </c>
      <c r="C263" s="32">
        <v>1593.79</v>
      </c>
      <c r="D263" s="33">
        <v>11487.25</v>
      </c>
      <c r="E263" s="30">
        <f t="shared" si="14"/>
        <v>12.183970081889512</v>
      </c>
    </row>
    <row r="264" spans="1:5">
      <c r="A264" s="31" t="s">
        <v>46</v>
      </c>
      <c r="B264" s="32">
        <v>4889.78</v>
      </c>
      <c r="C264" s="32">
        <v>3441.69</v>
      </c>
      <c r="D264" s="33">
        <v>1448.09</v>
      </c>
      <c r="E264" s="30">
        <f t="shared" si="14"/>
        <v>70.385375211154695</v>
      </c>
    </row>
    <row r="265" spans="1:5">
      <c r="A265" s="31" t="s">
        <v>52</v>
      </c>
      <c r="B265" s="32">
        <v>9015.06</v>
      </c>
      <c r="C265" s="32">
        <v>2209.62</v>
      </c>
      <c r="D265" s="33">
        <v>6805.44</v>
      </c>
      <c r="E265" s="30">
        <f t="shared" si="14"/>
        <v>24.510319398872554</v>
      </c>
    </row>
    <row r="266" spans="1:5">
      <c r="A266" s="34" t="s">
        <v>57</v>
      </c>
      <c r="B266" s="35">
        <v>136768.17000000001</v>
      </c>
      <c r="C266" s="35">
        <v>57927.53</v>
      </c>
      <c r="D266" s="36">
        <v>78840.639999999999</v>
      </c>
      <c r="E266" s="37">
        <f t="shared" si="14"/>
        <v>42.354540533809867</v>
      </c>
    </row>
    <row r="267" spans="1:5">
      <c r="A267" s="47" t="s">
        <v>82</v>
      </c>
      <c r="B267" s="47"/>
      <c r="C267" s="47"/>
      <c r="D267" s="47"/>
      <c r="E267" s="30"/>
    </row>
    <row r="268" spans="1:5">
      <c r="A268" s="31" t="s">
        <v>68</v>
      </c>
      <c r="B268" s="32">
        <v>-9203.33</v>
      </c>
      <c r="C268" s="32">
        <v>-9207.5400000000009</v>
      </c>
      <c r="D268" s="33">
        <v>4.21</v>
      </c>
      <c r="E268" s="30">
        <f t="shared" ref="E268:E280" si="15">C268/B268*100</f>
        <v>100.04574431211313</v>
      </c>
    </row>
    <row r="269" spans="1:5">
      <c r="A269" s="31" t="s">
        <v>52</v>
      </c>
      <c r="B269" s="32">
        <v>82223.19</v>
      </c>
      <c r="C269" s="32">
        <v>69809.929999999993</v>
      </c>
      <c r="D269" s="33">
        <v>43400.62</v>
      </c>
      <c r="E269" s="30">
        <f t="shared" si="15"/>
        <v>84.902969588020099</v>
      </c>
    </row>
    <row r="270" spans="1:5">
      <c r="A270" s="31" t="s">
        <v>49</v>
      </c>
      <c r="B270" s="32">
        <v>57984.72</v>
      </c>
      <c r="C270" s="32">
        <v>47755.199999999997</v>
      </c>
      <c r="D270" s="33">
        <v>25131.51</v>
      </c>
      <c r="E270" s="30">
        <f t="shared" si="15"/>
        <v>82.358248862803848</v>
      </c>
    </row>
    <row r="271" spans="1:5">
      <c r="A271" s="31" t="s">
        <v>60</v>
      </c>
      <c r="B271" s="32">
        <v>325615.46000000002</v>
      </c>
      <c r="C271" s="32">
        <v>264154.71999999997</v>
      </c>
      <c r="D271" s="33">
        <v>173077.98</v>
      </c>
      <c r="E271" s="30">
        <f t="shared" si="15"/>
        <v>81.12474757801732</v>
      </c>
    </row>
    <row r="272" spans="1:5">
      <c r="A272" s="31" t="s">
        <v>67</v>
      </c>
      <c r="B272" s="32">
        <v>35223.57</v>
      </c>
      <c r="C272" s="32">
        <v>26571.439999999999</v>
      </c>
      <c r="D272" s="33">
        <v>8652.1299999999992</v>
      </c>
      <c r="E272" s="30">
        <f t="shared" si="15"/>
        <v>75.43653298061497</v>
      </c>
    </row>
    <row r="273" spans="1:5">
      <c r="A273" s="31" t="s">
        <v>53</v>
      </c>
      <c r="B273" s="32">
        <v>130056.86</v>
      </c>
      <c r="C273" s="32">
        <v>115308.73</v>
      </c>
      <c r="D273" s="33">
        <v>37612.65</v>
      </c>
      <c r="E273" s="30">
        <f t="shared" si="15"/>
        <v>88.660244450004399</v>
      </c>
    </row>
    <row r="274" spans="1:5">
      <c r="A274" s="31" t="s">
        <v>75</v>
      </c>
      <c r="B274" s="32">
        <v>1213951.25</v>
      </c>
      <c r="C274" s="32">
        <v>973584.8</v>
      </c>
      <c r="D274" s="33">
        <v>565583.12</v>
      </c>
      <c r="E274" s="30">
        <f t="shared" si="15"/>
        <v>80.199662053974578</v>
      </c>
    </row>
    <row r="275" spans="1:5">
      <c r="A275" s="31" t="s">
        <v>61</v>
      </c>
      <c r="B275" s="32">
        <v>26183.919999999998</v>
      </c>
      <c r="C275" s="32">
        <v>2719.27</v>
      </c>
      <c r="D275" s="33">
        <v>3971.88</v>
      </c>
      <c r="E275" s="30">
        <f t="shared" si="15"/>
        <v>10.385266988288997</v>
      </c>
    </row>
    <row r="276" spans="1:5">
      <c r="A276" s="31" t="s">
        <v>62</v>
      </c>
      <c r="B276" s="32">
        <v>57061.27</v>
      </c>
      <c r="C276" s="32">
        <v>42020.79</v>
      </c>
      <c r="D276" s="33">
        <v>34708.629999999997</v>
      </c>
      <c r="E276" s="30">
        <f t="shared" si="15"/>
        <v>73.641526029827247</v>
      </c>
    </row>
    <row r="277" spans="1:5">
      <c r="A277" s="31" t="s">
        <v>45</v>
      </c>
      <c r="B277" s="32">
        <v>209638.14</v>
      </c>
      <c r="C277" s="32">
        <v>183344.75</v>
      </c>
      <c r="D277" s="33">
        <v>82694.06</v>
      </c>
      <c r="E277" s="30">
        <f t="shared" si="15"/>
        <v>87.457725965322908</v>
      </c>
    </row>
    <row r="278" spans="1:5">
      <c r="A278" s="31" t="s">
        <v>54</v>
      </c>
      <c r="B278" s="32">
        <v>199904.11</v>
      </c>
      <c r="C278" s="32">
        <v>175536.61</v>
      </c>
      <c r="D278" s="33">
        <v>79102.87</v>
      </c>
      <c r="E278" s="30">
        <f t="shared" si="15"/>
        <v>87.810405699012392</v>
      </c>
    </row>
    <row r="279" spans="1:5">
      <c r="A279" s="31" t="s">
        <v>44</v>
      </c>
      <c r="B279" s="32">
        <v>71916.100000000006</v>
      </c>
      <c r="C279" s="32">
        <v>52896.77</v>
      </c>
      <c r="D279" s="33">
        <v>43502.06</v>
      </c>
      <c r="E279" s="30">
        <f t="shared" si="15"/>
        <v>73.553446307572287</v>
      </c>
    </row>
    <row r="280" spans="1:5">
      <c r="A280" s="31" t="s">
        <v>47</v>
      </c>
      <c r="B280" s="32">
        <v>134388.16</v>
      </c>
      <c r="C280" s="32">
        <v>101985.55</v>
      </c>
      <c r="D280" s="33">
        <v>81184.740000000005</v>
      </c>
      <c r="E280" s="30">
        <f t="shared" si="15"/>
        <v>75.888791095882254</v>
      </c>
    </row>
    <row r="281" spans="1:5">
      <c r="A281" s="31" t="s">
        <v>51</v>
      </c>
      <c r="B281" s="32">
        <v>0</v>
      </c>
      <c r="C281" s="32">
        <v>1542.16</v>
      </c>
      <c r="D281" s="33">
        <v>-5762.94</v>
      </c>
      <c r="E281" s="30"/>
    </row>
    <row r="282" spans="1:5">
      <c r="A282" s="31" t="s">
        <v>66</v>
      </c>
      <c r="B282" s="32">
        <v>-25436.17</v>
      </c>
      <c r="C282" s="32">
        <v>-25817.65</v>
      </c>
      <c r="D282" s="33">
        <v>381.48</v>
      </c>
      <c r="E282" s="30">
        <f>C282/B282*100</f>
        <v>101.49975409033674</v>
      </c>
    </row>
    <row r="283" spans="1:5">
      <c r="A283" s="31" t="s">
        <v>56</v>
      </c>
      <c r="B283" s="32">
        <v>0</v>
      </c>
      <c r="C283" s="32">
        <v>88967.79</v>
      </c>
      <c r="D283" s="33">
        <v>1126467.3799999999</v>
      </c>
      <c r="E283" s="30"/>
    </row>
    <row r="284" spans="1:5">
      <c r="A284" s="31" t="s">
        <v>46</v>
      </c>
      <c r="B284" s="32">
        <v>167784.41</v>
      </c>
      <c r="C284" s="32">
        <v>146542.81</v>
      </c>
      <c r="D284" s="33">
        <v>65964.83</v>
      </c>
      <c r="E284" s="30">
        <f>C284/B284*100</f>
        <v>87.33994415810146</v>
      </c>
    </row>
    <row r="285" spans="1:5">
      <c r="A285" s="31" t="s">
        <v>48</v>
      </c>
      <c r="B285" s="32">
        <v>9205.61</v>
      </c>
      <c r="C285" s="32">
        <v>7586.06</v>
      </c>
      <c r="D285" s="33">
        <v>3914.14</v>
      </c>
      <c r="E285" s="30">
        <f>C285/B285*100</f>
        <v>82.406923604193523</v>
      </c>
    </row>
    <row r="286" spans="1:5">
      <c r="A286" s="31" t="s">
        <v>50</v>
      </c>
      <c r="B286" s="32">
        <v>0</v>
      </c>
      <c r="C286" s="32">
        <v>-26210.83</v>
      </c>
      <c r="D286" s="33">
        <v>11196.87</v>
      </c>
      <c r="E286" s="30"/>
    </row>
    <row r="287" spans="1:5">
      <c r="A287" s="34" t="s">
        <v>57</v>
      </c>
      <c r="B287" s="35">
        <v>2686497.27</v>
      </c>
      <c r="C287" s="35">
        <v>2239091.36</v>
      </c>
      <c r="D287" s="36">
        <v>2380788.2200000002</v>
      </c>
      <c r="E287" s="37">
        <f>C287/B287*100</f>
        <v>83.34612452444442</v>
      </c>
    </row>
    <row r="288" spans="1:5">
      <c r="A288" s="47" t="s">
        <v>83</v>
      </c>
      <c r="B288" s="47"/>
      <c r="C288" s="47"/>
      <c r="D288" s="47"/>
      <c r="E288" s="30"/>
    </row>
    <row r="289" spans="1:5">
      <c r="A289" s="31" t="s">
        <v>56</v>
      </c>
      <c r="B289" s="32">
        <v>0</v>
      </c>
      <c r="C289" s="32">
        <v>88709.1</v>
      </c>
      <c r="D289" s="33">
        <v>175311.25</v>
      </c>
      <c r="E289" s="30"/>
    </row>
    <row r="290" spans="1:5">
      <c r="A290" s="31" t="s">
        <v>44</v>
      </c>
      <c r="B290" s="32">
        <v>50696.4</v>
      </c>
      <c r="C290" s="32">
        <v>53351.040000000001</v>
      </c>
      <c r="D290" s="33">
        <v>8695.1</v>
      </c>
      <c r="E290" s="30">
        <f t="shared" ref="E290:E297" si="16">C290/B290*100</f>
        <v>105.23634814306342</v>
      </c>
    </row>
    <row r="291" spans="1:5">
      <c r="A291" s="31" t="s">
        <v>62</v>
      </c>
      <c r="B291" s="32">
        <v>40905.39</v>
      </c>
      <c r="C291" s="32">
        <v>41014.959999999999</v>
      </c>
      <c r="D291" s="33">
        <v>9255.7199999999993</v>
      </c>
      <c r="E291" s="30">
        <f t="shared" si="16"/>
        <v>100.26786201036097</v>
      </c>
    </row>
    <row r="292" spans="1:5">
      <c r="A292" s="31" t="s">
        <v>61</v>
      </c>
      <c r="B292" s="32">
        <v>26667.599999999999</v>
      </c>
      <c r="C292" s="32">
        <v>1354.79</v>
      </c>
      <c r="D292" s="33">
        <v>4032</v>
      </c>
      <c r="E292" s="30">
        <f t="shared" si="16"/>
        <v>5.0802846900358487</v>
      </c>
    </row>
    <row r="293" spans="1:5">
      <c r="A293" s="31" t="s">
        <v>49</v>
      </c>
      <c r="B293" s="32">
        <v>63779.519999999997</v>
      </c>
      <c r="C293" s="32">
        <v>63058.21</v>
      </c>
      <c r="D293" s="33">
        <v>12036.16</v>
      </c>
      <c r="E293" s="30">
        <f t="shared" si="16"/>
        <v>98.869057026456147</v>
      </c>
    </row>
    <row r="294" spans="1:5">
      <c r="A294" s="31" t="s">
        <v>52</v>
      </c>
      <c r="B294" s="32">
        <v>53822.25</v>
      </c>
      <c r="C294" s="32">
        <v>55962.61</v>
      </c>
      <c r="D294" s="33">
        <v>10667.38</v>
      </c>
      <c r="E294" s="30">
        <f t="shared" si="16"/>
        <v>103.97671966519424</v>
      </c>
    </row>
    <row r="295" spans="1:5">
      <c r="A295" s="31" t="s">
        <v>46</v>
      </c>
      <c r="B295" s="32">
        <v>169303.71</v>
      </c>
      <c r="C295" s="32">
        <v>180510.49</v>
      </c>
      <c r="D295" s="33">
        <v>34343.96</v>
      </c>
      <c r="E295" s="30">
        <f t="shared" si="16"/>
        <v>106.61933515810138</v>
      </c>
    </row>
    <row r="296" spans="1:5">
      <c r="A296" s="31" t="s">
        <v>47</v>
      </c>
      <c r="B296" s="32">
        <v>91385.44</v>
      </c>
      <c r="C296" s="32">
        <v>93003.95</v>
      </c>
      <c r="D296" s="33">
        <v>19139.669999999998</v>
      </c>
      <c r="E296" s="30">
        <f t="shared" si="16"/>
        <v>101.77108081987679</v>
      </c>
    </row>
    <row r="297" spans="1:5">
      <c r="A297" s="31" t="s">
        <v>54</v>
      </c>
      <c r="B297" s="32">
        <v>201713.91</v>
      </c>
      <c r="C297" s="32">
        <v>216041.72</v>
      </c>
      <c r="D297" s="33">
        <v>41139.449999999997</v>
      </c>
      <c r="E297" s="30">
        <f t="shared" si="16"/>
        <v>107.10303518483182</v>
      </c>
    </row>
    <row r="298" spans="1:5">
      <c r="A298" s="31" t="s">
        <v>51</v>
      </c>
      <c r="B298" s="32">
        <v>0</v>
      </c>
      <c r="C298" s="32">
        <v>2266.44</v>
      </c>
      <c r="D298" s="33">
        <v>-6843.64</v>
      </c>
      <c r="E298" s="30"/>
    </row>
    <row r="299" spans="1:5">
      <c r="A299" s="31" t="s">
        <v>45</v>
      </c>
      <c r="B299" s="32">
        <v>211536.3</v>
      </c>
      <c r="C299" s="32">
        <v>225843.46</v>
      </c>
      <c r="D299" s="33">
        <v>43086.75</v>
      </c>
      <c r="E299" s="30">
        <f>C299/B299*100</f>
        <v>106.76345383747376</v>
      </c>
    </row>
    <row r="300" spans="1:5">
      <c r="A300" s="31" t="s">
        <v>60</v>
      </c>
      <c r="B300" s="32">
        <v>203443.06</v>
      </c>
      <c r="C300" s="32">
        <v>207684.92</v>
      </c>
      <c r="D300" s="33">
        <v>42950.14</v>
      </c>
      <c r="E300" s="30">
        <f>C300/B300*100</f>
        <v>102.0850354885539</v>
      </c>
    </row>
    <row r="301" spans="1:5">
      <c r="A301" s="31" t="s">
        <v>50</v>
      </c>
      <c r="B301" s="32">
        <v>0</v>
      </c>
      <c r="C301" s="32">
        <v>-46615.18</v>
      </c>
      <c r="D301" s="33">
        <v>4061.87</v>
      </c>
      <c r="E301" s="30"/>
    </row>
    <row r="302" spans="1:5">
      <c r="A302" s="31" t="s">
        <v>53</v>
      </c>
      <c r="B302" s="32">
        <v>153105.12</v>
      </c>
      <c r="C302" s="32">
        <v>145914.84</v>
      </c>
      <c r="D302" s="33">
        <v>32770.42</v>
      </c>
      <c r="E302" s="30">
        <f t="shared" ref="E302:E308" si="17">C302/B302*100</f>
        <v>95.303697224495181</v>
      </c>
    </row>
    <row r="303" spans="1:5">
      <c r="A303" s="31" t="s">
        <v>68</v>
      </c>
      <c r="B303" s="32">
        <v>960.54</v>
      </c>
      <c r="C303" s="32">
        <v>1117.01</v>
      </c>
      <c r="D303" s="33">
        <v>-156.47</v>
      </c>
      <c r="E303" s="30">
        <f t="shared" si="17"/>
        <v>116.28979532346389</v>
      </c>
    </row>
    <row r="304" spans="1:5">
      <c r="A304" s="31" t="s">
        <v>48</v>
      </c>
      <c r="B304" s="32">
        <v>10136.709999999999</v>
      </c>
      <c r="C304" s="32">
        <v>9982.39</v>
      </c>
      <c r="D304" s="33">
        <v>1479.86</v>
      </c>
      <c r="E304" s="30">
        <f t="shared" si="17"/>
        <v>98.477612558709879</v>
      </c>
    </row>
    <row r="305" spans="1:5">
      <c r="A305" s="31" t="s">
        <v>66</v>
      </c>
      <c r="B305" s="32">
        <v>2667.37</v>
      </c>
      <c r="C305" s="32">
        <v>2181.0300000000002</v>
      </c>
      <c r="D305" s="33">
        <v>486.34</v>
      </c>
      <c r="E305" s="30">
        <f t="shared" si="17"/>
        <v>81.767058938205068</v>
      </c>
    </row>
    <row r="306" spans="1:5">
      <c r="A306" s="31" t="s">
        <v>67</v>
      </c>
      <c r="B306" s="32">
        <v>38305.17</v>
      </c>
      <c r="C306" s="32">
        <v>33532.47</v>
      </c>
      <c r="D306" s="33">
        <v>4772.7</v>
      </c>
      <c r="E306" s="30">
        <f t="shared" si="17"/>
        <v>87.540324191225366</v>
      </c>
    </row>
    <row r="307" spans="1:5">
      <c r="A307" s="31" t="s">
        <v>55</v>
      </c>
      <c r="B307" s="32">
        <v>1117100.28</v>
      </c>
      <c r="C307" s="32">
        <v>1100115.3700000001</v>
      </c>
      <c r="D307" s="33">
        <v>229620.87</v>
      </c>
      <c r="E307" s="30">
        <f t="shared" si="17"/>
        <v>98.479553688770011</v>
      </c>
    </row>
    <row r="308" spans="1:5">
      <c r="A308" s="34" t="s">
        <v>57</v>
      </c>
      <c r="B308" s="35">
        <v>2435528.77</v>
      </c>
      <c r="C308" s="35">
        <v>2475029.62</v>
      </c>
      <c r="D308" s="36">
        <v>666849.53</v>
      </c>
      <c r="E308" s="37">
        <f t="shared" si="17"/>
        <v>101.62185930573098</v>
      </c>
    </row>
    <row r="309" spans="1:5">
      <c r="A309" s="47" t="s">
        <v>84</v>
      </c>
      <c r="B309" s="47"/>
      <c r="C309" s="47"/>
      <c r="D309" s="47"/>
      <c r="E309" s="30"/>
    </row>
    <row r="310" spans="1:5">
      <c r="A310" s="31" t="s">
        <v>46</v>
      </c>
      <c r="B310" s="32">
        <v>67516.02</v>
      </c>
      <c r="C310" s="32">
        <v>71396.850000000006</v>
      </c>
      <c r="D310" s="33">
        <v>12038.38</v>
      </c>
      <c r="E310" s="30">
        <f>C310/B310*100</f>
        <v>105.74801358255419</v>
      </c>
    </row>
    <row r="311" spans="1:5">
      <c r="A311" s="31" t="s">
        <v>53</v>
      </c>
      <c r="B311" s="32">
        <v>63704.160000000003</v>
      </c>
      <c r="C311" s="32">
        <v>64511.67</v>
      </c>
      <c r="D311" s="33">
        <v>6615.59</v>
      </c>
      <c r="E311" s="30">
        <f>C311/B311*100</f>
        <v>101.26759382746746</v>
      </c>
    </row>
    <row r="312" spans="1:5">
      <c r="A312" s="31" t="s">
        <v>60</v>
      </c>
      <c r="B312" s="32">
        <v>103311.18</v>
      </c>
      <c r="C312" s="32">
        <v>108742.24</v>
      </c>
      <c r="D312" s="33">
        <v>11657.12</v>
      </c>
      <c r="E312" s="30">
        <f>C312/B312*100</f>
        <v>105.25699154728463</v>
      </c>
    </row>
    <row r="313" spans="1:5">
      <c r="A313" s="31" t="s">
        <v>50</v>
      </c>
      <c r="B313" s="32">
        <v>0</v>
      </c>
      <c r="C313" s="32">
        <v>-19042.439999999999</v>
      </c>
      <c r="D313" s="33">
        <v>1020.44</v>
      </c>
      <c r="E313" s="30"/>
    </row>
    <row r="314" spans="1:5">
      <c r="A314" s="31" t="s">
        <v>51</v>
      </c>
      <c r="B314" s="32">
        <v>0</v>
      </c>
      <c r="C314" s="32">
        <v>754.62</v>
      </c>
      <c r="D314" s="33">
        <v>-2603.84</v>
      </c>
      <c r="E314" s="30"/>
    </row>
    <row r="315" spans="1:5">
      <c r="A315" s="31" t="s">
        <v>47</v>
      </c>
      <c r="B315" s="32">
        <v>45579.89</v>
      </c>
      <c r="C315" s="32">
        <v>48214.38</v>
      </c>
      <c r="D315" s="33">
        <v>5105.3599999999997</v>
      </c>
      <c r="E315" s="30">
        <f>C315/B315*100</f>
        <v>105.7799393548339</v>
      </c>
    </row>
    <row r="316" spans="1:5">
      <c r="A316" s="31" t="s">
        <v>52</v>
      </c>
      <c r="B316" s="32">
        <v>28649.439999999999</v>
      </c>
      <c r="C316" s="32">
        <v>30362.61</v>
      </c>
      <c r="D316" s="33">
        <v>3161.92</v>
      </c>
      <c r="E316" s="30">
        <f>C316/B316*100</f>
        <v>105.97976784188452</v>
      </c>
    </row>
    <row r="317" spans="1:5">
      <c r="A317" s="31" t="s">
        <v>56</v>
      </c>
      <c r="B317" s="32">
        <v>0</v>
      </c>
      <c r="C317" s="32">
        <v>49959.02</v>
      </c>
      <c r="D317" s="33">
        <v>224408.38</v>
      </c>
      <c r="E317" s="30"/>
    </row>
    <row r="318" spans="1:5">
      <c r="A318" s="31" t="s">
        <v>48</v>
      </c>
      <c r="B318" s="32">
        <v>3340.57</v>
      </c>
      <c r="C318" s="32">
        <v>3066.42</v>
      </c>
      <c r="D318" s="33">
        <v>1080.98</v>
      </c>
      <c r="E318" s="30">
        <f>C318/B318*100</f>
        <v>91.793316709423834</v>
      </c>
    </row>
    <row r="319" spans="1:5">
      <c r="A319" s="43" t="s">
        <v>58</v>
      </c>
      <c r="B319" s="43"/>
      <c r="C319" s="43"/>
      <c r="D319" s="43"/>
      <c r="E319" s="30"/>
    </row>
    <row r="320" spans="1:5">
      <c r="A320" s="27" t="s">
        <v>38</v>
      </c>
      <c r="B320" s="27" t="s">
        <v>39</v>
      </c>
      <c r="C320" s="27" t="s">
        <v>40</v>
      </c>
      <c r="D320" s="28" t="s">
        <v>41</v>
      </c>
      <c r="E320" s="30"/>
    </row>
    <row r="321" spans="1:5">
      <c r="A321" s="31" t="s">
        <v>44</v>
      </c>
      <c r="B321" s="32">
        <v>17569.439999999999</v>
      </c>
      <c r="C321" s="32">
        <v>14780.48</v>
      </c>
      <c r="D321" s="33">
        <v>7502.47</v>
      </c>
      <c r="E321" s="30">
        <f t="shared" ref="E321:E328" si="18">C321/B321*100</f>
        <v>84.126073454817003</v>
      </c>
    </row>
    <row r="322" spans="1:5">
      <c r="A322" s="31" t="s">
        <v>55</v>
      </c>
      <c r="B322" s="32">
        <v>445486.2</v>
      </c>
      <c r="C322" s="32">
        <v>433884.93</v>
      </c>
      <c r="D322" s="33">
        <v>77390.7</v>
      </c>
      <c r="E322" s="30">
        <f t="shared" si="18"/>
        <v>97.395818321644981</v>
      </c>
    </row>
    <row r="323" spans="1:5">
      <c r="A323" s="31" t="s">
        <v>61</v>
      </c>
      <c r="B323" s="32">
        <v>11740.8</v>
      </c>
      <c r="C323" s="32">
        <v>1076.4000000000001</v>
      </c>
      <c r="D323" s="33">
        <v>1476.8</v>
      </c>
      <c r="E323" s="30">
        <f t="shared" si="18"/>
        <v>9.1680294358135743</v>
      </c>
    </row>
    <row r="324" spans="1:5">
      <c r="A324" s="31" t="s">
        <v>62</v>
      </c>
      <c r="B324" s="32">
        <v>18589.34</v>
      </c>
      <c r="C324" s="32">
        <v>19266.66</v>
      </c>
      <c r="D324" s="33">
        <v>2094.63</v>
      </c>
      <c r="E324" s="30">
        <f t="shared" si="18"/>
        <v>103.64359358643178</v>
      </c>
    </row>
    <row r="325" spans="1:5">
      <c r="A325" s="31" t="s">
        <v>45</v>
      </c>
      <c r="B325" s="32">
        <v>84358.080000000002</v>
      </c>
      <c r="C325" s="32">
        <v>89305.18</v>
      </c>
      <c r="D325" s="33">
        <v>15064.89</v>
      </c>
      <c r="E325" s="30">
        <f t="shared" si="18"/>
        <v>105.8644056384403</v>
      </c>
    </row>
    <row r="326" spans="1:5">
      <c r="A326" s="31" t="s">
        <v>49</v>
      </c>
      <c r="B326" s="32">
        <v>21045.77</v>
      </c>
      <c r="C326" s="32">
        <v>19688.79</v>
      </c>
      <c r="D326" s="33">
        <v>7010.93</v>
      </c>
      <c r="E326" s="30">
        <f t="shared" si="18"/>
        <v>93.552243514967614</v>
      </c>
    </row>
    <row r="327" spans="1:5">
      <c r="A327" s="31" t="s">
        <v>54</v>
      </c>
      <c r="B327" s="32">
        <v>80441.279999999999</v>
      </c>
      <c r="C327" s="32">
        <v>86024.56</v>
      </c>
      <c r="D327" s="33">
        <v>14387.06</v>
      </c>
      <c r="E327" s="30">
        <f t="shared" si="18"/>
        <v>106.94081446739783</v>
      </c>
    </row>
    <row r="328" spans="1:5">
      <c r="A328" s="34" t="s">
        <v>57</v>
      </c>
      <c r="B328" s="35">
        <v>991332.17</v>
      </c>
      <c r="C328" s="35">
        <v>1021992.37</v>
      </c>
      <c r="D328" s="36">
        <v>387411.81</v>
      </c>
      <c r="E328" s="37">
        <f t="shared" si="18"/>
        <v>103.09282810826164</v>
      </c>
    </row>
    <row r="329" spans="1:5">
      <c r="A329" s="47" t="s">
        <v>85</v>
      </c>
      <c r="B329" s="47"/>
      <c r="C329" s="47"/>
      <c r="D329" s="47"/>
      <c r="E329" s="30"/>
    </row>
    <row r="330" spans="1:5">
      <c r="A330" s="31" t="s">
        <v>51</v>
      </c>
      <c r="B330" s="32">
        <v>0</v>
      </c>
      <c r="C330" s="32">
        <v>2415</v>
      </c>
      <c r="D330" s="33">
        <v>-7328.56</v>
      </c>
      <c r="E330" s="30"/>
    </row>
    <row r="331" spans="1:5">
      <c r="A331" s="31" t="s">
        <v>48</v>
      </c>
      <c r="B331" s="32">
        <v>13053.64</v>
      </c>
      <c r="C331" s="32">
        <v>10793.46</v>
      </c>
      <c r="D331" s="33">
        <v>5066.74</v>
      </c>
      <c r="E331" s="30">
        <f>C331/B331*100</f>
        <v>82.685442527907924</v>
      </c>
    </row>
    <row r="332" spans="1:5">
      <c r="A332" s="31" t="s">
        <v>47</v>
      </c>
      <c r="B332" s="32">
        <v>165636.4</v>
      </c>
      <c r="C332" s="32">
        <v>123386.29</v>
      </c>
      <c r="D332" s="33">
        <v>88371.78</v>
      </c>
      <c r="E332" s="30">
        <f>C332/B332*100</f>
        <v>74.492255325520233</v>
      </c>
    </row>
    <row r="333" spans="1:5">
      <c r="A333" s="31" t="s">
        <v>62</v>
      </c>
      <c r="B333" s="32">
        <v>66973.679999999993</v>
      </c>
      <c r="C333" s="32">
        <v>49131.18</v>
      </c>
      <c r="D333" s="33">
        <v>41039.230000000003</v>
      </c>
      <c r="E333" s="30">
        <f>C333/B333*100</f>
        <v>73.35893742138704</v>
      </c>
    </row>
    <row r="334" spans="1:5">
      <c r="A334" s="31" t="s">
        <v>61</v>
      </c>
      <c r="B334" s="32">
        <v>39108.6</v>
      </c>
      <c r="C334" s="32">
        <v>2215.46</v>
      </c>
      <c r="D334" s="33">
        <v>5059.2</v>
      </c>
      <c r="E334" s="30">
        <f>C334/B334*100</f>
        <v>5.6648921209145815</v>
      </c>
    </row>
    <row r="335" spans="1:5">
      <c r="A335" s="31" t="s">
        <v>56</v>
      </c>
      <c r="B335" s="32">
        <v>0</v>
      </c>
      <c r="C335" s="32">
        <v>268630.65999999997</v>
      </c>
      <c r="D335" s="33">
        <v>1483186.98</v>
      </c>
      <c r="E335" s="30"/>
    </row>
    <row r="336" spans="1:5">
      <c r="A336" s="31" t="s">
        <v>49</v>
      </c>
      <c r="B336" s="32">
        <v>82202.73</v>
      </c>
      <c r="C336" s="32">
        <v>68426.710000000006</v>
      </c>
      <c r="D336" s="33">
        <v>32123.95</v>
      </c>
      <c r="E336" s="30">
        <f>C336/B336*100</f>
        <v>83.241408162478308</v>
      </c>
    </row>
    <row r="337" spans="1:5">
      <c r="A337" s="31" t="s">
        <v>54</v>
      </c>
      <c r="B337" s="32">
        <v>260289.86</v>
      </c>
      <c r="C337" s="32">
        <v>261948.78</v>
      </c>
      <c r="D337" s="33">
        <v>77542.33</v>
      </c>
      <c r="E337" s="30">
        <f>C337/B337*100</f>
        <v>100.63733562267852</v>
      </c>
    </row>
    <row r="338" spans="1:5">
      <c r="A338" s="31" t="s">
        <v>44</v>
      </c>
      <c r="B338" s="32">
        <v>69819.600000000006</v>
      </c>
      <c r="C338" s="32">
        <v>51934.93</v>
      </c>
      <c r="D338" s="33">
        <v>41994.73</v>
      </c>
      <c r="E338" s="30">
        <f>C338/B338*100</f>
        <v>74.384456513643727</v>
      </c>
    </row>
    <row r="339" spans="1:5">
      <c r="A339" s="31" t="s">
        <v>53</v>
      </c>
      <c r="B339" s="32">
        <v>193164.24</v>
      </c>
      <c r="C339" s="32">
        <v>185851.04</v>
      </c>
      <c r="D339" s="33">
        <v>38586.74</v>
      </c>
      <c r="E339" s="30">
        <f>C339/B339*100</f>
        <v>96.213999030048228</v>
      </c>
    </row>
    <row r="340" spans="1:5">
      <c r="A340" s="31" t="s">
        <v>50</v>
      </c>
      <c r="B340" s="32">
        <v>0</v>
      </c>
      <c r="C340" s="32">
        <v>-62283.25</v>
      </c>
      <c r="D340" s="33">
        <v>11005.96</v>
      </c>
      <c r="E340" s="30"/>
    </row>
    <row r="341" spans="1:5">
      <c r="A341" s="31" t="s">
        <v>68</v>
      </c>
      <c r="B341" s="32">
        <v>-9296.7900000000009</v>
      </c>
      <c r="C341" s="32">
        <v>-9106.25</v>
      </c>
      <c r="D341" s="33">
        <v>-190.54</v>
      </c>
      <c r="E341" s="30">
        <f t="shared" ref="E341:E348" si="19">C341/B341*100</f>
        <v>97.950475379136222</v>
      </c>
    </row>
    <row r="342" spans="1:5">
      <c r="A342" s="31" t="s">
        <v>66</v>
      </c>
      <c r="B342" s="32">
        <v>-3473.79</v>
      </c>
      <c r="C342" s="32">
        <v>-3969.34</v>
      </c>
      <c r="D342" s="33">
        <v>495.55</v>
      </c>
      <c r="E342" s="30">
        <f t="shared" si="19"/>
        <v>114.26539888709451</v>
      </c>
    </row>
    <row r="343" spans="1:5">
      <c r="A343" s="31" t="s">
        <v>45</v>
      </c>
      <c r="B343" s="32">
        <v>272965.18</v>
      </c>
      <c r="C343" s="32">
        <v>272386.7</v>
      </c>
      <c r="D343" s="33">
        <v>81016</v>
      </c>
      <c r="E343" s="30">
        <f t="shared" si="19"/>
        <v>99.788075534029659</v>
      </c>
    </row>
    <row r="344" spans="1:5">
      <c r="A344" s="31" t="s">
        <v>60</v>
      </c>
      <c r="B344" s="32">
        <v>451832.72</v>
      </c>
      <c r="C344" s="32">
        <v>326540.62</v>
      </c>
      <c r="D344" s="33">
        <v>245321.49</v>
      </c>
      <c r="E344" s="30">
        <f t="shared" si="19"/>
        <v>72.270246386760135</v>
      </c>
    </row>
    <row r="345" spans="1:5">
      <c r="A345" s="31" t="s">
        <v>52</v>
      </c>
      <c r="B345" s="32">
        <v>104950.77</v>
      </c>
      <c r="C345" s="32">
        <v>83498.240000000005</v>
      </c>
      <c r="D345" s="33">
        <v>47690.55</v>
      </c>
      <c r="E345" s="30">
        <f t="shared" si="19"/>
        <v>79.559435342875531</v>
      </c>
    </row>
    <row r="346" spans="1:5">
      <c r="A346" s="31" t="s">
        <v>55</v>
      </c>
      <c r="B346" s="32">
        <v>1441497.94</v>
      </c>
      <c r="C346" s="32">
        <v>1298054.5</v>
      </c>
      <c r="D346" s="33">
        <v>441416.76</v>
      </c>
      <c r="E346" s="30">
        <f t="shared" si="19"/>
        <v>90.049001388097722</v>
      </c>
    </row>
    <row r="347" spans="1:5">
      <c r="A347" s="31" t="s">
        <v>46</v>
      </c>
      <c r="B347" s="32">
        <v>218467.8</v>
      </c>
      <c r="C347" s="32">
        <v>217715.53</v>
      </c>
      <c r="D347" s="33">
        <v>64582.43</v>
      </c>
      <c r="E347" s="30">
        <f t="shared" si="19"/>
        <v>99.655660925774882</v>
      </c>
    </row>
    <row r="348" spans="1:5">
      <c r="A348" s="34" t="s">
        <v>57</v>
      </c>
      <c r="B348" s="35">
        <v>3367192.58</v>
      </c>
      <c r="C348" s="35">
        <v>3147570.26</v>
      </c>
      <c r="D348" s="36">
        <v>2696981.32</v>
      </c>
      <c r="E348" s="37">
        <f t="shared" si="19"/>
        <v>93.477583631406063</v>
      </c>
    </row>
    <row r="349" spans="1:5">
      <c r="A349" s="47" t="s">
        <v>86</v>
      </c>
      <c r="B349" s="47"/>
      <c r="C349" s="47"/>
      <c r="D349" s="47"/>
      <c r="E349" s="30"/>
    </row>
    <row r="350" spans="1:5">
      <c r="A350" s="31" t="s">
        <v>61</v>
      </c>
      <c r="B350" s="32">
        <v>36764.800000000003</v>
      </c>
      <c r="C350" s="32">
        <v>3402.91</v>
      </c>
      <c r="D350" s="33">
        <v>5183.8</v>
      </c>
      <c r="E350" s="30">
        <f t="shared" ref="E350:E356" si="20">C350/B350*100</f>
        <v>9.255891504917745</v>
      </c>
    </row>
    <row r="351" spans="1:5">
      <c r="A351" s="31" t="s">
        <v>45</v>
      </c>
      <c r="B351" s="32">
        <v>272830.08000000002</v>
      </c>
      <c r="C351" s="32">
        <v>289090.02</v>
      </c>
      <c r="D351" s="33">
        <v>48470.07</v>
      </c>
      <c r="E351" s="30">
        <f t="shared" si="20"/>
        <v>105.95973141964406</v>
      </c>
    </row>
    <row r="352" spans="1:5">
      <c r="A352" s="31" t="s">
        <v>62</v>
      </c>
      <c r="B352" s="32">
        <v>36492.720000000001</v>
      </c>
      <c r="C352" s="32">
        <v>35990.28</v>
      </c>
      <c r="D352" s="33">
        <v>4624.93</v>
      </c>
      <c r="E352" s="30">
        <f t="shared" si="20"/>
        <v>98.623177444706783</v>
      </c>
    </row>
    <row r="353" spans="1:5">
      <c r="A353" s="31" t="s">
        <v>68</v>
      </c>
      <c r="B353" s="32">
        <v>1141.97</v>
      </c>
      <c r="C353" s="32">
        <v>1654.53</v>
      </c>
      <c r="D353" s="33">
        <v>-512.55999999999995</v>
      </c>
      <c r="E353" s="30">
        <f t="shared" si="20"/>
        <v>144.88384108163962</v>
      </c>
    </row>
    <row r="354" spans="1:5">
      <c r="A354" s="31" t="s">
        <v>60</v>
      </c>
      <c r="B354" s="32">
        <v>341066.25</v>
      </c>
      <c r="C354" s="32">
        <v>363921.48</v>
      </c>
      <c r="D354" s="33">
        <v>8880.36</v>
      </c>
      <c r="E354" s="30">
        <f t="shared" si="20"/>
        <v>106.70111158755813</v>
      </c>
    </row>
    <row r="355" spans="1:5">
      <c r="A355" s="31" t="s">
        <v>67</v>
      </c>
      <c r="B355" s="32">
        <v>43942.32</v>
      </c>
      <c r="C355" s="32">
        <v>36986.54</v>
      </c>
      <c r="D355" s="33">
        <v>6955.78</v>
      </c>
      <c r="E355" s="30">
        <f t="shared" si="20"/>
        <v>84.170658262922842</v>
      </c>
    </row>
    <row r="356" spans="1:5">
      <c r="A356" s="31" t="s">
        <v>49</v>
      </c>
      <c r="B356" s="32">
        <v>59565.21</v>
      </c>
      <c r="C356" s="32">
        <v>59846.51</v>
      </c>
      <c r="D356" s="33">
        <v>6154.86</v>
      </c>
      <c r="E356" s="30">
        <f t="shared" si="20"/>
        <v>100.47225553305361</v>
      </c>
    </row>
    <row r="357" spans="1:5">
      <c r="A357" s="31" t="s">
        <v>51</v>
      </c>
      <c r="B357" s="32">
        <v>0</v>
      </c>
      <c r="C357" s="32">
        <v>2303.15</v>
      </c>
      <c r="D357" s="33">
        <v>-8233.16</v>
      </c>
      <c r="E357" s="30"/>
    </row>
    <row r="358" spans="1:5">
      <c r="A358" s="31" t="s">
        <v>52</v>
      </c>
      <c r="B358" s="32">
        <v>52460.87</v>
      </c>
      <c r="C358" s="32">
        <v>58732.27</v>
      </c>
      <c r="D358" s="33">
        <v>1909.01</v>
      </c>
      <c r="E358" s="30">
        <f>C358/B358*100</f>
        <v>111.9544338475515</v>
      </c>
    </row>
    <row r="359" spans="1:5">
      <c r="A359" s="31" t="s">
        <v>44</v>
      </c>
      <c r="B359" s="32">
        <v>28900.27</v>
      </c>
      <c r="C359" s="32">
        <v>38786.129999999997</v>
      </c>
      <c r="D359" s="33">
        <v>-1859.16</v>
      </c>
      <c r="E359" s="30">
        <f>C359/B359*100</f>
        <v>134.20680844850236</v>
      </c>
    </row>
    <row r="360" spans="1:5">
      <c r="A360" s="31" t="s">
        <v>54</v>
      </c>
      <c r="B360" s="32">
        <v>260162.52</v>
      </c>
      <c r="C360" s="32">
        <v>277166.75</v>
      </c>
      <c r="D360" s="33">
        <v>46240.480000000003</v>
      </c>
      <c r="E360" s="30">
        <f>C360/B360*100</f>
        <v>106.53600295692094</v>
      </c>
    </row>
    <row r="361" spans="1:5">
      <c r="A361" s="31" t="s">
        <v>47</v>
      </c>
      <c r="B361" s="32">
        <v>85818.240000000005</v>
      </c>
      <c r="C361" s="32">
        <v>93561.84</v>
      </c>
      <c r="D361" s="33">
        <v>5898.1</v>
      </c>
      <c r="E361" s="30">
        <f>C361/B361*100</f>
        <v>109.02325659440231</v>
      </c>
    </row>
    <row r="362" spans="1:5">
      <c r="A362" s="31" t="s">
        <v>53</v>
      </c>
      <c r="B362" s="32">
        <v>233954.09</v>
      </c>
      <c r="C362" s="32">
        <v>219898.52</v>
      </c>
      <c r="D362" s="33">
        <v>40763.360000000001</v>
      </c>
      <c r="E362" s="30">
        <f>C362/B362*100</f>
        <v>93.992167437637008</v>
      </c>
    </row>
    <row r="363" spans="1:5">
      <c r="A363" s="31" t="s">
        <v>56</v>
      </c>
      <c r="B363" s="32">
        <v>0</v>
      </c>
      <c r="C363" s="32">
        <v>46280.36</v>
      </c>
      <c r="D363" s="33">
        <v>38125.410000000003</v>
      </c>
      <c r="E363" s="30"/>
    </row>
    <row r="364" spans="1:5">
      <c r="A364" s="31" t="s">
        <v>50</v>
      </c>
      <c r="B364" s="32">
        <v>0</v>
      </c>
      <c r="C364" s="32">
        <v>-75842.5</v>
      </c>
      <c r="D364" s="33">
        <v>2851.56</v>
      </c>
      <c r="E364" s="30"/>
    </row>
    <row r="365" spans="1:5">
      <c r="A365" s="31" t="s">
        <v>66</v>
      </c>
      <c r="B365" s="32">
        <v>-33849.68</v>
      </c>
      <c r="C365" s="32">
        <v>-34485.47</v>
      </c>
      <c r="D365" s="33">
        <v>635.79</v>
      </c>
      <c r="E365" s="30">
        <f>C365/B365*100</f>
        <v>101.87827477246462</v>
      </c>
    </row>
    <row r="366" spans="1:5">
      <c r="A366" s="31" t="s">
        <v>48</v>
      </c>
      <c r="B366" s="32">
        <v>9462.9599999999991</v>
      </c>
      <c r="C366" s="32">
        <v>9248.35</v>
      </c>
      <c r="D366" s="33">
        <v>507.8</v>
      </c>
      <c r="E366" s="30">
        <f>C366/B366*100</f>
        <v>97.732104965042666</v>
      </c>
    </row>
    <row r="367" spans="1:5">
      <c r="A367" s="31" t="s">
        <v>46</v>
      </c>
      <c r="B367" s="32">
        <v>218360.04</v>
      </c>
      <c r="C367" s="32">
        <v>231207.56</v>
      </c>
      <c r="D367" s="33">
        <v>38533.589999999997</v>
      </c>
      <c r="E367" s="30">
        <f>C367/B367*100</f>
        <v>105.88364061483044</v>
      </c>
    </row>
    <row r="368" spans="1:5">
      <c r="A368" s="31" t="s">
        <v>55</v>
      </c>
      <c r="B368" s="32">
        <v>1440787.79</v>
      </c>
      <c r="C368" s="32">
        <v>1388653.99</v>
      </c>
      <c r="D368" s="33">
        <v>248198.58</v>
      </c>
      <c r="E368" s="30">
        <f>C368/B368*100</f>
        <v>96.381576776133002</v>
      </c>
    </row>
    <row r="369" spans="1:5">
      <c r="A369" s="34" t="s">
        <v>57</v>
      </c>
      <c r="B369" s="35">
        <v>3087860.45</v>
      </c>
      <c r="C369" s="35">
        <v>3046403.22</v>
      </c>
      <c r="D369" s="36">
        <v>493328.6</v>
      </c>
      <c r="E369" s="37">
        <f>C369/B369*100</f>
        <v>98.657412448804166</v>
      </c>
    </row>
    <row r="370" spans="1:5">
      <c r="A370" s="47" t="s">
        <v>87</v>
      </c>
      <c r="B370" s="47"/>
      <c r="C370" s="47"/>
      <c r="D370" s="47"/>
      <c r="E370" s="30"/>
    </row>
    <row r="371" spans="1:5">
      <c r="A371" s="31" t="s">
        <v>66</v>
      </c>
      <c r="B371" s="32">
        <v>-87603.99</v>
      </c>
      <c r="C371" s="32">
        <v>-87630.1</v>
      </c>
      <c r="D371" s="33">
        <v>26.11</v>
      </c>
      <c r="E371" s="30">
        <f>C371/B371*100</f>
        <v>100.02980457853575</v>
      </c>
    </row>
    <row r="372" spans="1:5">
      <c r="A372" s="31" t="s">
        <v>52</v>
      </c>
      <c r="B372" s="32">
        <v>100642.02</v>
      </c>
      <c r="C372" s="32">
        <v>107667.81</v>
      </c>
      <c r="D372" s="33">
        <v>17926.25</v>
      </c>
      <c r="E372" s="30">
        <f>C372/B372*100</f>
        <v>106.98097077145312</v>
      </c>
    </row>
    <row r="373" spans="1:5">
      <c r="A373" s="31" t="s">
        <v>49</v>
      </c>
      <c r="B373" s="32">
        <v>81316.28</v>
      </c>
      <c r="C373" s="32">
        <v>78383.02</v>
      </c>
      <c r="D373" s="33">
        <v>17420.490000000002</v>
      </c>
      <c r="E373" s="30">
        <f>C373/B373*100</f>
        <v>96.392776452636554</v>
      </c>
    </row>
    <row r="374" spans="1:5">
      <c r="A374" s="31" t="s">
        <v>51</v>
      </c>
      <c r="B374" s="32">
        <v>0</v>
      </c>
      <c r="C374" s="32">
        <v>78.680000000000007</v>
      </c>
      <c r="D374" s="33">
        <v>-7369.55</v>
      </c>
      <c r="E374" s="30"/>
    </row>
    <row r="375" spans="1:5">
      <c r="A375" s="31" t="s">
        <v>53</v>
      </c>
      <c r="B375" s="32">
        <v>188532.84</v>
      </c>
      <c r="C375" s="32">
        <v>184699.72</v>
      </c>
      <c r="D375" s="33">
        <v>37103.46</v>
      </c>
      <c r="E375" s="30">
        <f t="shared" ref="E375:E380" si="21">C375/B375*100</f>
        <v>97.966868795908439</v>
      </c>
    </row>
    <row r="376" spans="1:5">
      <c r="A376" s="31" t="s">
        <v>54</v>
      </c>
      <c r="B376" s="32">
        <v>258585.24</v>
      </c>
      <c r="C376" s="32">
        <v>283234.51</v>
      </c>
      <c r="D376" s="33">
        <v>49166.83</v>
      </c>
      <c r="E376" s="30">
        <f t="shared" si="21"/>
        <v>109.5323576859994</v>
      </c>
    </row>
    <row r="377" spans="1:5">
      <c r="A377" s="31" t="s">
        <v>45</v>
      </c>
      <c r="B377" s="32">
        <v>271175.74</v>
      </c>
      <c r="C377" s="32">
        <v>294441.44</v>
      </c>
      <c r="D377" s="33">
        <v>51519.88</v>
      </c>
      <c r="E377" s="30">
        <f t="shared" si="21"/>
        <v>108.57956541392677</v>
      </c>
    </row>
    <row r="378" spans="1:5">
      <c r="A378" s="31" t="s">
        <v>62</v>
      </c>
      <c r="B378" s="32">
        <v>63692.39</v>
      </c>
      <c r="C378" s="32">
        <v>66611.149999999994</v>
      </c>
      <c r="D378" s="33">
        <v>10616.15</v>
      </c>
      <c r="E378" s="30">
        <f t="shared" si="21"/>
        <v>104.58258828095475</v>
      </c>
    </row>
    <row r="379" spans="1:5">
      <c r="A379" s="31" t="s">
        <v>55</v>
      </c>
      <c r="B379" s="32">
        <v>1432052.46</v>
      </c>
      <c r="C379" s="32">
        <v>1397596.21</v>
      </c>
      <c r="D379" s="33">
        <v>277447.2</v>
      </c>
      <c r="E379" s="30">
        <f t="shared" si="21"/>
        <v>97.593925434826602</v>
      </c>
    </row>
    <row r="380" spans="1:5">
      <c r="A380" s="31" t="s">
        <v>60</v>
      </c>
      <c r="B380" s="32">
        <v>480425.47</v>
      </c>
      <c r="C380" s="32">
        <v>518369.26</v>
      </c>
      <c r="D380" s="33">
        <v>55815.71</v>
      </c>
      <c r="E380" s="30">
        <f t="shared" si="21"/>
        <v>107.89795553512182</v>
      </c>
    </row>
    <row r="381" spans="1:5">
      <c r="A381" s="31" t="s">
        <v>50</v>
      </c>
      <c r="B381" s="32">
        <v>0</v>
      </c>
      <c r="C381" s="32">
        <v>-85451.6</v>
      </c>
      <c r="D381" s="33">
        <v>4149.5</v>
      </c>
      <c r="E381" s="30"/>
    </row>
    <row r="382" spans="1:5">
      <c r="A382" s="31" t="s">
        <v>48</v>
      </c>
      <c r="B382" s="32">
        <v>12917.83</v>
      </c>
      <c r="C382" s="32">
        <v>12443.95</v>
      </c>
      <c r="D382" s="33">
        <v>857.6</v>
      </c>
      <c r="E382" s="30">
        <f>C382/B382*100</f>
        <v>96.331582007194712</v>
      </c>
    </row>
    <row r="383" spans="1:5">
      <c r="A383" s="31" t="s">
        <v>44</v>
      </c>
      <c r="B383" s="32">
        <v>72727.92</v>
      </c>
      <c r="C383" s="32">
        <v>71182.06</v>
      </c>
      <c r="D383" s="33">
        <v>7977.14</v>
      </c>
      <c r="E383" s="30">
        <f>C383/B383*100</f>
        <v>97.874461417293389</v>
      </c>
    </row>
    <row r="384" spans="1:5">
      <c r="A384" s="31" t="s">
        <v>61</v>
      </c>
      <c r="B384" s="32">
        <v>38424</v>
      </c>
      <c r="C384" s="32">
        <v>2772.49</v>
      </c>
      <c r="D384" s="33">
        <v>5090.2</v>
      </c>
      <c r="E384" s="30">
        <f>C384/B384*100</f>
        <v>7.2155163439516956</v>
      </c>
    </row>
    <row r="385" spans="1:5">
      <c r="A385" s="31" t="s">
        <v>68</v>
      </c>
      <c r="B385" s="32">
        <v>-5594.64</v>
      </c>
      <c r="C385" s="32">
        <v>-4794.0200000000004</v>
      </c>
      <c r="D385" s="33">
        <v>-800.62</v>
      </c>
      <c r="E385" s="30">
        <f>C385/B385*100</f>
        <v>85.689517109233122</v>
      </c>
    </row>
    <row r="386" spans="1:5">
      <c r="A386" s="31" t="s">
        <v>56</v>
      </c>
      <c r="B386" s="32">
        <v>0</v>
      </c>
      <c r="C386" s="32">
        <v>233951.03</v>
      </c>
      <c r="D386" s="33">
        <v>852661.5</v>
      </c>
      <c r="E386" s="30"/>
    </row>
    <row r="387" spans="1:5">
      <c r="A387" s="31" t="s">
        <v>47</v>
      </c>
      <c r="B387" s="32">
        <v>158578.87</v>
      </c>
      <c r="C387" s="32">
        <v>163513.73000000001</v>
      </c>
      <c r="D387" s="33">
        <v>35413.42</v>
      </c>
      <c r="E387" s="30">
        <f>C387/B387*100</f>
        <v>103.11192783754861</v>
      </c>
    </row>
    <row r="388" spans="1:5">
      <c r="A388" s="43" t="s">
        <v>58</v>
      </c>
      <c r="B388" s="43"/>
      <c r="C388" s="43"/>
      <c r="D388" s="43"/>
      <c r="E388" s="30"/>
    </row>
    <row r="389" spans="1:5">
      <c r="A389" s="27" t="s">
        <v>38</v>
      </c>
      <c r="B389" s="27" t="s">
        <v>39</v>
      </c>
      <c r="C389" s="27" t="s">
        <v>40</v>
      </c>
      <c r="D389" s="28" t="s">
        <v>41</v>
      </c>
      <c r="E389" s="30"/>
    </row>
    <row r="390" spans="1:5">
      <c r="A390" s="31" t="s">
        <v>46</v>
      </c>
      <c r="B390" s="32">
        <v>217036.22</v>
      </c>
      <c r="C390" s="32">
        <v>235032.9</v>
      </c>
      <c r="D390" s="33">
        <v>40900.68</v>
      </c>
      <c r="E390" s="30">
        <f>C390/B390*100</f>
        <v>108.292016880869</v>
      </c>
    </row>
    <row r="391" spans="1:5">
      <c r="A391" s="34" t="s">
        <v>57</v>
      </c>
      <c r="B391" s="35">
        <v>3282908.65</v>
      </c>
      <c r="C391" s="35">
        <v>3472102.24</v>
      </c>
      <c r="D391" s="36">
        <v>1455921.95</v>
      </c>
      <c r="E391" s="37">
        <f>C391/B391*100</f>
        <v>105.76298673433999</v>
      </c>
    </row>
    <row r="392" spans="1:5">
      <c r="A392" s="47" t="s">
        <v>88</v>
      </c>
      <c r="B392" s="47"/>
      <c r="C392" s="47"/>
      <c r="D392" s="47"/>
      <c r="E392" s="30"/>
    </row>
    <row r="393" spans="1:5">
      <c r="A393" s="31" t="s">
        <v>44</v>
      </c>
      <c r="B393" s="32">
        <v>43055.34</v>
      </c>
      <c r="C393" s="32">
        <v>44628.07</v>
      </c>
      <c r="D393" s="33">
        <v>7125.34</v>
      </c>
      <c r="E393" s="30">
        <f>C393/B393*100</f>
        <v>103.65281054568378</v>
      </c>
    </row>
    <row r="394" spans="1:5">
      <c r="A394" s="31" t="s">
        <v>46</v>
      </c>
      <c r="B394" s="32">
        <v>219111.47</v>
      </c>
      <c r="C394" s="32">
        <v>245760.16</v>
      </c>
      <c r="D394" s="33">
        <v>36813.32</v>
      </c>
      <c r="E394" s="30">
        <f>C394/B394*100</f>
        <v>112.16216111370163</v>
      </c>
    </row>
    <row r="395" spans="1:5">
      <c r="A395" s="31" t="s">
        <v>54</v>
      </c>
      <c r="B395" s="32">
        <v>261057.57</v>
      </c>
      <c r="C395" s="32">
        <v>296672.69</v>
      </c>
      <c r="D395" s="33">
        <v>44216.02</v>
      </c>
      <c r="E395" s="30">
        <f>C395/B395*100</f>
        <v>113.64263062741296</v>
      </c>
    </row>
    <row r="396" spans="1:5">
      <c r="A396" s="31" t="s">
        <v>50</v>
      </c>
      <c r="B396" s="32">
        <v>0</v>
      </c>
      <c r="C396" s="32">
        <v>-104111.41</v>
      </c>
      <c r="D396" s="33">
        <v>2331.3200000000002</v>
      </c>
      <c r="E396" s="30"/>
    </row>
    <row r="397" spans="1:5">
      <c r="A397" s="31" t="s">
        <v>52</v>
      </c>
      <c r="B397" s="32">
        <v>94144.55</v>
      </c>
      <c r="C397" s="32">
        <v>93783.69</v>
      </c>
      <c r="D397" s="33">
        <v>17800.71</v>
      </c>
      <c r="E397" s="30">
        <f>C397/B397*100</f>
        <v>99.616695815105601</v>
      </c>
    </row>
    <row r="398" spans="1:5">
      <c r="A398" s="31" t="s">
        <v>56</v>
      </c>
      <c r="B398" s="32">
        <v>0</v>
      </c>
      <c r="C398" s="32">
        <v>177630.59</v>
      </c>
      <c r="D398" s="33">
        <v>238075.08</v>
      </c>
      <c r="E398" s="30"/>
    </row>
    <row r="399" spans="1:5">
      <c r="A399" s="31" t="s">
        <v>61</v>
      </c>
      <c r="B399" s="32">
        <v>28939.4</v>
      </c>
      <c r="C399" s="32">
        <v>1236.6500000000001</v>
      </c>
      <c r="D399" s="33">
        <v>5042.8</v>
      </c>
      <c r="E399" s="30">
        <f t="shared" ref="E399:E409" si="22">C399/B399*100</f>
        <v>4.2732399427769758</v>
      </c>
    </row>
    <row r="400" spans="1:5">
      <c r="A400" s="31" t="s">
        <v>60</v>
      </c>
      <c r="B400" s="32">
        <v>489181.51</v>
      </c>
      <c r="C400" s="32">
        <v>480326.55</v>
      </c>
      <c r="D400" s="33">
        <v>88349.73</v>
      </c>
      <c r="E400" s="30">
        <f t="shared" si="22"/>
        <v>98.189841639762705</v>
      </c>
    </row>
    <row r="401" spans="1:5">
      <c r="A401" s="31" t="s">
        <v>62</v>
      </c>
      <c r="B401" s="32">
        <v>58312.01</v>
      </c>
      <c r="C401" s="32">
        <v>54253.48</v>
      </c>
      <c r="D401" s="33">
        <v>13547.23</v>
      </c>
      <c r="E401" s="30">
        <f t="shared" si="22"/>
        <v>93.039975812872854</v>
      </c>
    </row>
    <row r="402" spans="1:5">
      <c r="A402" s="31" t="s">
        <v>45</v>
      </c>
      <c r="B402" s="32">
        <v>273768.86</v>
      </c>
      <c r="C402" s="32">
        <v>307404.23</v>
      </c>
      <c r="D402" s="33">
        <v>46317.19</v>
      </c>
      <c r="E402" s="30">
        <f t="shared" si="22"/>
        <v>112.28604670377777</v>
      </c>
    </row>
    <row r="403" spans="1:5">
      <c r="A403" s="31" t="s">
        <v>47</v>
      </c>
      <c r="B403" s="32">
        <v>147071.93</v>
      </c>
      <c r="C403" s="32">
        <v>141977.56</v>
      </c>
      <c r="D403" s="33">
        <v>32379.360000000001</v>
      </c>
      <c r="E403" s="30">
        <f t="shared" si="22"/>
        <v>96.536137113315917</v>
      </c>
    </row>
    <row r="404" spans="1:5">
      <c r="A404" s="31" t="s">
        <v>68</v>
      </c>
      <c r="B404" s="32">
        <v>-867.17</v>
      </c>
      <c r="C404" s="32">
        <v>-2286.4</v>
      </c>
      <c r="D404" s="33">
        <v>-158.38999999999999</v>
      </c>
      <c r="E404" s="30">
        <f t="shared" si="22"/>
        <v>263.66225768880383</v>
      </c>
    </row>
    <row r="405" spans="1:5">
      <c r="A405" s="31" t="s">
        <v>67</v>
      </c>
      <c r="B405" s="32">
        <v>37257.339999999997</v>
      </c>
      <c r="C405" s="32">
        <v>32692.240000000002</v>
      </c>
      <c r="D405" s="33">
        <v>5913.19</v>
      </c>
      <c r="E405" s="30">
        <f t="shared" si="22"/>
        <v>87.747112381077145</v>
      </c>
    </row>
    <row r="406" spans="1:5">
      <c r="A406" s="31" t="s">
        <v>55</v>
      </c>
      <c r="B406" s="32">
        <v>1445746.33</v>
      </c>
      <c r="C406" s="32">
        <v>1395776.28</v>
      </c>
      <c r="D406" s="33">
        <v>253965.79</v>
      </c>
      <c r="E406" s="30">
        <f t="shared" si="22"/>
        <v>96.543650226661825</v>
      </c>
    </row>
    <row r="407" spans="1:5">
      <c r="A407" s="31" t="s">
        <v>66</v>
      </c>
      <c r="B407" s="32">
        <v>-22183.13</v>
      </c>
      <c r="C407" s="32">
        <v>-22608.5</v>
      </c>
      <c r="D407" s="33">
        <v>166.79</v>
      </c>
      <c r="E407" s="30">
        <f t="shared" si="22"/>
        <v>101.91753823739029</v>
      </c>
    </row>
    <row r="408" spans="1:5">
      <c r="A408" s="31" t="s">
        <v>49</v>
      </c>
      <c r="B408" s="32">
        <v>96992.22</v>
      </c>
      <c r="C408" s="32">
        <v>93738.64</v>
      </c>
      <c r="D408" s="33">
        <v>15692.17</v>
      </c>
      <c r="E408" s="30">
        <f t="shared" si="22"/>
        <v>96.645524764769789</v>
      </c>
    </row>
    <row r="409" spans="1:5">
      <c r="A409" s="31" t="s">
        <v>48</v>
      </c>
      <c r="B409" s="32">
        <v>15408.99</v>
      </c>
      <c r="C409" s="32">
        <v>14932.19</v>
      </c>
      <c r="D409" s="33">
        <v>2174.94</v>
      </c>
      <c r="E409" s="30">
        <f t="shared" si="22"/>
        <v>96.905702450322835</v>
      </c>
    </row>
    <row r="410" spans="1:5">
      <c r="A410" s="31" t="s">
        <v>51</v>
      </c>
      <c r="B410" s="32">
        <v>0</v>
      </c>
      <c r="C410" s="32">
        <v>3113.02</v>
      </c>
      <c r="D410" s="33">
        <v>-8127.88</v>
      </c>
      <c r="E410" s="30"/>
    </row>
    <row r="411" spans="1:5">
      <c r="A411" s="31" t="s">
        <v>53</v>
      </c>
      <c r="B411" s="32">
        <v>220703.72</v>
      </c>
      <c r="C411" s="32">
        <v>212113.4</v>
      </c>
      <c r="D411" s="33">
        <v>32130.43</v>
      </c>
      <c r="E411" s="30">
        <f>C411/B411*100</f>
        <v>96.107759307364631</v>
      </c>
    </row>
    <row r="412" spans="1:5">
      <c r="A412" s="34" t="s">
        <v>57</v>
      </c>
      <c r="B412" s="35">
        <v>3407700.94</v>
      </c>
      <c r="C412" s="35">
        <v>3467033.13</v>
      </c>
      <c r="D412" s="36">
        <v>833755.14</v>
      </c>
      <c r="E412" s="37">
        <f>C412/B412*100</f>
        <v>101.74112080386961</v>
      </c>
    </row>
    <row r="413" spans="1:5">
      <c r="A413" s="47" t="s">
        <v>89</v>
      </c>
      <c r="B413" s="47"/>
      <c r="C413" s="47"/>
      <c r="D413" s="47"/>
      <c r="E413" s="30"/>
    </row>
    <row r="414" spans="1:5">
      <c r="A414" s="31" t="s">
        <v>67</v>
      </c>
      <c r="B414" s="32">
        <v>40731.300000000003</v>
      </c>
      <c r="C414" s="32">
        <v>32830.6</v>
      </c>
      <c r="D414" s="33">
        <v>7900.7</v>
      </c>
      <c r="E414" s="30">
        <f t="shared" ref="E414:E421" si="23">C414/B414*100</f>
        <v>80.602877885066277</v>
      </c>
    </row>
    <row r="415" spans="1:5">
      <c r="A415" s="31" t="s">
        <v>66</v>
      </c>
      <c r="B415" s="32">
        <v>-134243.85999999999</v>
      </c>
      <c r="C415" s="32">
        <v>-134268.53</v>
      </c>
      <c r="D415" s="33">
        <v>24.67</v>
      </c>
      <c r="E415" s="30">
        <f t="shared" si="23"/>
        <v>100.01837700435613</v>
      </c>
    </row>
    <row r="416" spans="1:5">
      <c r="A416" s="31" t="s">
        <v>49</v>
      </c>
      <c r="B416" s="32">
        <v>82028.59</v>
      </c>
      <c r="C416" s="32">
        <v>66793.98</v>
      </c>
      <c r="D416" s="33">
        <v>32017.64</v>
      </c>
      <c r="E416" s="30">
        <f t="shared" si="23"/>
        <v>81.427682714039094</v>
      </c>
    </row>
    <row r="417" spans="1:5">
      <c r="A417" s="31" t="s">
        <v>44</v>
      </c>
      <c r="B417" s="32">
        <v>58375.66</v>
      </c>
      <c r="C417" s="32">
        <v>37019.760000000002</v>
      </c>
      <c r="D417" s="33">
        <v>37141.18</v>
      </c>
      <c r="E417" s="30">
        <f t="shared" si="23"/>
        <v>63.416430752131973</v>
      </c>
    </row>
    <row r="418" spans="1:5">
      <c r="A418" s="31" t="s">
        <v>68</v>
      </c>
      <c r="B418" s="32">
        <v>-13183.05</v>
      </c>
      <c r="C418" s="32">
        <v>-12955.64</v>
      </c>
      <c r="D418" s="33">
        <v>-227.41</v>
      </c>
      <c r="E418" s="30">
        <f t="shared" si="23"/>
        <v>98.274981889623419</v>
      </c>
    </row>
    <row r="419" spans="1:5">
      <c r="A419" s="31" t="s">
        <v>55</v>
      </c>
      <c r="B419" s="32">
        <v>1436475.26</v>
      </c>
      <c r="C419" s="32">
        <v>1247952.19</v>
      </c>
      <c r="D419" s="33">
        <v>413710.06</v>
      </c>
      <c r="E419" s="30">
        <f t="shared" si="23"/>
        <v>86.875996040474789</v>
      </c>
    </row>
    <row r="420" spans="1:5">
      <c r="A420" s="31" t="s">
        <v>46</v>
      </c>
      <c r="B420" s="32">
        <v>217706.93</v>
      </c>
      <c r="C420" s="32">
        <v>211697.01</v>
      </c>
      <c r="D420" s="33">
        <v>62542.53</v>
      </c>
      <c r="E420" s="30">
        <f t="shared" si="23"/>
        <v>97.239444789378098</v>
      </c>
    </row>
    <row r="421" spans="1:5">
      <c r="A421" s="31" t="s">
        <v>45</v>
      </c>
      <c r="B421" s="32">
        <v>272012.11</v>
      </c>
      <c r="C421" s="32">
        <v>264855.33</v>
      </c>
      <c r="D421" s="33">
        <v>78351.61</v>
      </c>
      <c r="E421" s="30">
        <f t="shared" si="23"/>
        <v>97.368948022203867</v>
      </c>
    </row>
    <row r="422" spans="1:5">
      <c r="A422" s="31" t="s">
        <v>51</v>
      </c>
      <c r="B422" s="32">
        <v>0</v>
      </c>
      <c r="C422" s="32">
        <v>2818.04</v>
      </c>
      <c r="D422" s="33">
        <v>-7989.93</v>
      </c>
      <c r="E422" s="30"/>
    </row>
    <row r="423" spans="1:5">
      <c r="A423" s="31" t="s">
        <v>62</v>
      </c>
      <c r="B423" s="32">
        <v>75391.8</v>
      </c>
      <c r="C423" s="32">
        <v>55394.58</v>
      </c>
      <c r="D423" s="33">
        <v>41928.620000000003</v>
      </c>
      <c r="E423" s="30">
        <f>C423/B423*100</f>
        <v>73.475603447589791</v>
      </c>
    </row>
    <row r="424" spans="1:5">
      <c r="A424" s="31" t="s">
        <v>60</v>
      </c>
      <c r="B424" s="32">
        <v>586107.55000000005</v>
      </c>
      <c r="C424" s="32">
        <v>541083.79</v>
      </c>
      <c r="D424" s="33">
        <v>170942.42</v>
      </c>
      <c r="E424" s="30">
        <f>C424/B424*100</f>
        <v>92.318174369192135</v>
      </c>
    </row>
    <row r="425" spans="1:5">
      <c r="A425" s="31" t="s">
        <v>61</v>
      </c>
      <c r="B425" s="32">
        <v>39978.6</v>
      </c>
      <c r="C425" s="32">
        <v>1848.84</v>
      </c>
      <c r="D425" s="33">
        <v>5262.4</v>
      </c>
      <c r="E425" s="30">
        <f>C425/B425*100</f>
        <v>4.6245741471687358</v>
      </c>
    </row>
    <row r="426" spans="1:5">
      <c r="A426" s="31" t="s">
        <v>47</v>
      </c>
      <c r="B426" s="32">
        <v>175221.11</v>
      </c>
      <c r="C426" s="32">
        <v>130550.78</v>
      </c>
      <c r="D426" s="33">
        <v>91994.31</v>
      </c>
      <c r="E426" s="30">
        <f>C426/B426*100</f>
        <v>74.506308058429724</v>
      </c>
    </row>
    <row r="427" spans="1:5">
      <c r="A427" s="31" t="s">
        <v>50</v>
      </c>
      <c r="B427" s="32">
        <v>0</v>
      </c>
      <c r="C427" s="32">
        <v>-77088.37</v>
      </c>
      <c r="D427" s="33">
        <v>8083.17</v>
      </c>
      <c r="E427" s="30"/>
    </row>
    <row r="428" spans="1:5">
      <c r="A428" s="31" t="s">
        <v>48</v>
      </c>
      <c r="B428" s="32">
        <v>13023.36</v>
      </c>
      <c r="C428" s="32">
        <v>10516.13</v>
      </c>
      <c r="D428" s="33">
        <v>4959.7299999999996</v>
      </c>
      <c r="E428" s="30">
        <f>C428/B428*100</f>
        <v>80.748209371467865</v>
      </c>
    </row>
    <row r="429" spans="1:5">
      <c r="A429" s="31" t="s">
        <v>54</v>
      </c>
      <c r="B429" s="32">
        <v>259384.44</v>
      </c>
      <c r="C429" s="32">
        <v>253675.49</v>
      </c>
      <c r="D429" s="33">
        <v>74853.429999999993</v>
      </c>
      <c r="E429" s="30">
        <f>C429/B429*100</f>
        <v>97.799039140512818</v>
      </c>
    </row>
    <row r="430" spans="1:5">
      <c r="A430" s="31" t="s">
        <v>56</v>
      </c>
      <c r="B430" s="32">
        <v>0</v>
      </c>
      <c r="C430" s="32">
        <v>38581.160000000003</v>
      </c>
      <c r="D430" s="33">
        <v>992102.48</v>
      </c>
      <c r="E430" s="30"/>
    </row>
    <row r="431" spans="1:5">
      <c r="A431" s="31" t="s">
        <v>53</v>
      </c>
      <c r="B431" s="32">
        <v>203691.86</v>
      </c>
      <c r="C431" s="32">
        <v>191153.69</v>
      </c>
      <c r="D431" s="33">
        <v>38303.07</v>
      </c>
      <c r="E431" s="30">
        <f>C431/B431*100</f>
        <v>93.844540474027781</v>
      </c>
    </row>
    <row r="432" spans="1:5">
      <c r="A432" s="31" t="s">
        <v>52</v>
      </c>
      <c r="B432" s="32">
        <v>106203.78</v>
      </c>
      <c r="C432" s="32">
        <v>88921.38</v>
      </c>
      <c r="D432" s="33">
        <v>44073.03</v>
      </c>
      <c r="E432" s="30">
        <f>C432/B432*100</f>
        <v>83.727132876061489</v>
      </c>
    </row>
    <row r="433" spans="1:5">
      <c r="A433" s="34" t="s">
        <v>57</v>
      </c>
      <c r="B433" s="35">
        <v>3418905.44</v>
      </c>
      <c r="C433" s="35">
        <v>2951380.21</v>
      </c>
      <c r="D433" s="36">
        <v>2095973.71</v>
      </c>
      <c r="E433" s="37">
        <f>C433/B433*100</f>
        <v>86.325295092104099</v>
      </c>
    </row>
    <row r="434" spans="1:5">
      <c r="A434" s="47" t="s">
        <v>90</v>
      </c>
      <c r="B434" s="47"/>
      <c r="C434" s="47"/>
      <c r="D434" s="47"/>
      <c r="E434" s="30"/>
    </row>
    <row r="435" spans="1:5">
      <c r="A435" s="31" t="s">
        <v>56</v>
      </c>
      <c r="B435" s="32">
        <v>0</v>
      </c>
      <c r="C435" s="32">
        <v>78858.720000000001</v>
      </c>
      <c r="D435" s="33">
        <v>847162.4</v>
      </c>
      <c r="E435" s="30"/>
    </row>
    <row r="436" spans="1:5">
      <c r="A436" s="31" t="s">
        <v>47</v>
      </c>
      <c r="B436" s="32">
        <v>145431.37</v>
      </c>
      <c r="C436" s="32">
        <v>139009.29</v>
      </c>
      <c r="D436" s="33">
        <v>34919.949999999997</v>
      </c>
      <c r="E436" s="30">
        <f>C436/B436*100</f>
        <v>95.584116411748042</v>
      </c>
    </row>
    <row r="437" spans="1:5">
      <c r="A437" s="31" t="s">
        <v>60</v>
      </c>
      <c r="B437" s="32">
        <v>439403.46</v>
      </c>
      <c r="C437" s="32">
        <v>413493.96</v>
      </c>
      <c r="D437" s="33">
        <v>93236.39</v>
      </c>
      <c r="E437" s="30">
        <f>C437/B437*100</f>
        <v>94.103482935705614</v>
      </c>
    </row>
    <row r="438" spans="1:5">
      <c r="A438" s="31" t="s">
        <v>53</v>
      </c>
      <c r="B438" s="32">
        <v>203027.69</v>
      </c>
      <c r="C438" s="32">
        <v>199272.2</v>
      </c>
      <c r="D438" s="33">
        <v>24976.63</v>
      </c>
      <c r="E438" s="30">
        <f>C438/B438*100</f>
        <v>98.150257238310701</v>
      </c>
    </row>
    <row r="439" spans="1:5">
      <c r="A439" s="31" t="s">
        <v>51</v>
      </c>
      <c r="B439" s="32">
        <v>0</v>
      </c>
      <c r="C439" s="32">
        <v>2602.98</v>
      </c>
      <c r="D439" s="33">
        <v>-7965.28</v>
      </c>
      <c r="E439" s="30"/>
    </row>
    <row r="440" spans="1:5">
      <c r="A440" s="31" t="s">
        <v>50</v>
      </c>
      <c r="B440" s="32">
        <v>0</v>
      </c>
      <c r="C440" s="32">
        <v>-85020.56</v>
      </c>
      <c r="D440" s="33">
        <v>6880.53</v>
      </c>
      <c r="E440" s="30"/>
    </row>
    <row r="441" spans="1:5">
      <c r="A441" s="31" t="s">
        <v>52</v>
      </c>
      <c r="B441" s="32">
        <v>85991.92</v>
      </c>
      <c r="C441" s="32">
        <v>82638.58</v>
      </c>
      <c r="D441" s="33">
        <v>21403.86</v>
      </c>
      <c r="E441" s="30">
        <f t="shared" ref="E441:E454" si="24">C441/B441*100</f>
        <v>96.100401060936889</v>
      </c>
    </row>
    <row r="442" spans="1:5">
      <c r="A442" s="31" t="s">
        <v>61</v>
      </c>
      <c r="B442" s="32">
        <v>34553</v>
      </c>
      <c r="C442" s="32">
        <v>2519.0500000000002</v>
      </c>
      <c r="D442" s="33">
        <v>5019.8</v>
      </c>
      <c r="E442" s="30">
        <f t="shared" si="24"/>
        <v>7.2903944664717972</v>
      </c>
    </row>
    <row r="443" spans="1:5">
      <c r="A443" s="31" t="s">
        <v>55</v>
      </c>
      <c r="B443" s="32">
        <v>1428613.39</v>
      </c>
      <c r="C443" s="32">
        <v>1341272.1599999999</v>
      </c>
      <c r="D443" s="33">
        <v>307823.65999999997</v>
      </c>
      <c r="E443" s="30">
        <f t="shared" si="24"/>
        <v>93.886293477901674</v>
      </c>
    </row>
    <row r="444" spans="1:5">
      <c r="A444" s="31" t="s">
        <v>49</v>
      </c>
      <c r="B444" s="32">
        <v>81897.23</v>
      </c>
      <c r="C444" s="32">
        <v>76993.52</v>
      </c>
      <c r="D444" s="33">
        <v>19018.419999999998</v>
      </c>
      <c r="E444" s="30">
        <f t="shared" si="24"/>
        <v>94.012361590251587</v>
      </c>
    </row>
    <row r="445" spans="1:5">
      <c r="A445" s="31" t="s">
        <v>66</v>
      </c>
      <c r="B445" s="32">
        <v>1825.75</v>
      </c>
      <c r="C445" s="32">
        <v>971</v>
      </c>
      <c r="D445" s="33">
        <v>854.75</v>
      </c>
      <c r="E445" s="30">
        <f t="shared" si="24"/>
        <v>53.183623168560871</v>
      </c>
    </row>
    <row r="446" spans="1:5">
      <c r="A446" s="31" t="s">
        <v>68</v>
      </c>
      <c r="B446" s="32">
        <v>-882.53</v>
      </c>
      <c r="C446" s="32">
        <v>-891.8</v>
      </c>
      <c r="D446" s="33">
        <v>9.27</v>
      </c>
      <c r="E446" s="30">
        <f t="shared" si="24"/>
        <v>101.05038922189613</v>
      </c>
    </row>
    <row r="447" spans="1:5">
      <c r="A447" s="31" t="s">
        <v>48</v>
      </c>
      <c r="B447" s="32">
        <v>13024.25</v>
      </c>
      <c r="C447" s="32">
        <v>12250.67</v>
      </c>
      <c r="D447" s="33">
        <v>2987.97</v>
      </c>
      <c r="E447" s="30">
        <f t="shared" si="24"/>
        <v>94.060464134211188</v>
      </c>
    </row>
    <row r="448" spans="1:5">
      <c r="A448" s="31" t="s">
        <v>44</v>
      </c>
      <c r="B448" s="32">
        <v>57605.59</v>
      </c>
      <c r="C448" s="32">
        <v>46718.91</v>
      </c>
      <c r="D448" s="33">
        <v>30362.34</v>
      </c>
      <c r="E448" s="30">
        <f t="shared" si="24"/>
        <v>81.101347976819625</v>
      </c>
    </row>
    <row r="449" spans="1:5">
      <c r="A449" s="31" t="s">
        <v>54</v>
      </c>
      <c r="B449" s="32">
        <v>257963.51999999999</v>
      </c>
      <c r="C449" s="32">
        <v>275114.99</v>
      </c>
      <c r="D449" s="33">
        <v>55627.89</v>
      </c>
      <c r="E449" s="30">
        <f t="shared" si="24"/>
        <v>106.64879669807577</v>
      </c>
    </row>
    <row r="450" spans="1:5">
      <c r="A450" s="31" t="s">
        <v>67</v>
      </c>
      <c r="B450" s="32">
        <v>38624.129999999997</v>
      </c>
      <c r="C450" s="32">
        <v>32374.17</v>
      </c>
      <c r="D450" s="33">
        <v>6249.96</v>
      </c>
      <c r="E450" s="30">
        <f t="shared" si="24"/>
        <v>83.818509310112617</v>
      </c>
    </row>
    <row r="451" spans="1:5">
      <c r="A451" s="31" t="s">
        <v>62</v>
      </c>
      <c r="B451" s="32">
        <v>65203.34</v>
      </c>
      <c r="C451" s="32">
        <v>61135.11</v>
      </c>
      <c r="D451" s="33">
        <v>15599.63</v>
      </c>
      <c r="E451" s="30">
        <f t="shared" si="24"/>
        <v>93.760703056009092</v>
      </c>
    </row>
    <row r="452" spans="1:5">
      <c r="A452" s="31" t="s">
        <v>46</v>
      </c>
      <c r="B452" s="32">
        <v>216096.88</v>
      </c>
      <c r="C452" s="32">
        <v>229413.65</v>
      </c>
      <c r="D452" s="33">
        <v>46263.27</v>
      </c>
      <c r="E452" s="30">
        <f t="shared" si="24"/>
        <v>106.16240734248453</v>
      </c>
    </row>
    <row r="453" spans="1:5">
      <c r="A453" s="31" t="s">
        <v>45</v>
      </c>
      <c r="B453" s="32">
        <v>270524.64</v>
      </c>
      <c r="C453" s="32">
        <v>287374.18</v>
      </c>
      <c r="D453" s="33">
        <v>58175.24</v>
      </c>
      <c r="E453" s="30">
        <f t="shared" si="24"/>
        <v>106.22846776545012</v>
      </c>
    </row>
    <row r="454" spans="1:5">
      <c r="A454" s="34" t="s">
        <v>57</v>
      </c>
      <c r="B454" s="35">
        <v>3338903.63</v>
      </c>
      <c r="C454" s="35">
        <v>3196100.78</v>
      </c>
      <c r="D454" s="36">
        <v>1568606.68</v>
      </c>
      <c r="E454" s="37">
        <f t="shared" si="24"/>
        <v>95.723061644639316</v>
      </c>
    </row>
    <row r="455" spans="1:5">
      <c r="A455" s="47" t="s">
        <v>91</v>
      </c>
      <c r="B455" s="47"/>
      <c r="C455" s="47"/>
      <c r="D455" s="47"/>
      <c r="E455" s="30"/>
    </row>
    <row r="456" spans="1:5">
      <c r="A456" s="31" t="s">
        <v>53</v>
      </c>
      <c r="B456" s="32">
        <v>122428.32</v>
      </c>
      <c r="C456" s="32">
        <v>122277.9</v>
      </c>
      <c r="D456" s="33">
        <v>15919.26</v>
      </c>
      <c r="E456" s="30">
        <f>C456/B456*100</f>
        <v>99.877136270431535</v>
      </c>
    </row>
    <row r="457" spans="1:5">
      <c r="A457" s="43" t="s">
        <v>58</v>
      </c>
      <c r="B457" s="43"/>
      <c r="C457" s="43"/>
      <c r="D457" s="43"/>
      <c r="E457" s="30"/>
    </row>
    <row r="458" spans="1:5">
      <c r="A458" s="27" t="s">
        <v>38</v>
      </c>
      <c r="B458" s="27" t="s">
        <v>39</v>
      </c>
      <c r="C458" s="27" t="s">
        <v>40</v>
      </c>
      <c r="D458" s="28" t="s">
        <v>41</v>
      </c>
      <c r="E458" s="30"/>
    </row>
    <row r="459" spans="1:5">
      <c r="A459" s="31" t="s">
        <v>45</v>
      </c>
      <c r="B459" s="32">
        <v>137102.48000000001</v>
      </c>
      <c r="C459" s="32">
        <v>150324.78</v>
      </c>
      <c r="D459" s="33">
        <v>19810.11</v>
      </c>
      <c r="E459" s="30">
        <f>C459/B459*100</f>
        <v>109.64409980038288</v>
      </c>
    </row>
    <row r="460" spans="1:5">
      <c r="A460" s="31" t="s">
        <v>55</v>
      </c>
      <c r="B460" s="32">
        <v>724024.31</v>
      </c>
      <c r="C460" s="32">
        <v>718386.17</v>
      </c>
      <c r="D460" s="33">
        <v>94159.3</v>
      </c>
      <c r="E460" s="30">
        <f>C460/B460*100</f>
        <v>99.22127752865093</v>
      </c>
    </row>
    <row r="461" spans="1:5">
      <c r="A461" s="31" t="s">
        <v>66</v>
      </c>
      <c r="B461" s="32">
        <v>-7659.33</v>
      </c>
      <c r="C461" s="32">
        <v>-7940.02</v>
      </c>
      <c r="D461" s="33">
        <v>280.69</v>
      </c>
      <c r="E461" s="30">
        <f>C461/B461*100</f>
        <v>103.66468085328613</v>
      </c>
    </row>
    <row r="462" spans="1:5">
      <c r="A462" s="31" t="s">
        <v>48</v>
      </c>
      <c r="B462" s="32">
        <v>6711.29</v>
      </c>
      <c r="C462" s="32">
        <v>6675.55</v>
      </c>
      <c r="D462" s="33">
        <v>663.53</v>
      </c>
      <c r="E462" s="30">
        <f>C462/B462*100</f>
        <v>99.467464526193922</v>
      </c>
    </row>
    <row r="463" spans="1:5">
      <c r="A463" s="31" t="s">
        <v>56</v>
      </c>
      <c r="B463" s="32">
        <v>0</v>
      </c>
      <c r="C463" s="32">
        <v>394.01</v>
      </c>
      <c r="D463" s="33">
        <v>0</v>
      </c>
      <c r="E463" s="30"/>
    </row>
    <row r="464" spans="1:5">
      <c r="A464" s="31" t="s">
        <v>60</v>
      </c>
      <c r="B464" s="32">
        <v>260277.39</v>
      </c>
      <c r="C464" s="32">
        <v>253034.12</v>
      </c>
      <c r="D464" s="33">
        <v>28422.59</v>
      </c>
      <c r="E464" s="30">
        <f>C464/B464*100</f>
        <v>97.217095960582668</v>
      </c>
    </row>
    <row r="465" spans="1:5">
      <c r="A465" s="31" t="s">
        <v>50</v>
      </c>
      <c r="B465" s="32">
        <v>0</v>
      </c>
      <c r="C465" s="32">
        <v>-42357.61</v>
      </c>
      <c r="D465" s="33">
        <v>1.47</v>
      </c>
      <c r="E465" s="30"/>
    </row>
    <row r="466" spans="1:5">
      <c r="A466" s="31" t="s">
        <v>47</v>
      </c>
      <c r="B466" s="32">
        <v>72275.899999999994</v>
      </c>
      <c r="C466" s="32">
        <v>70755.59</v>
      </c>
      <c r="D466" s="33">
        <v>8943.64</v>
      </c>
      <c r="E466" s="30">
        <f t="shared" ref="E466:E472" si="25">C466/B466*100</f>
        <v>97.896518756597985</v>
      </c>
    </row>
    <row r="467" spans="1:5">
      <c r="A467" s="31" t="s">
        <v>68</v>
      </c>
      <c r="B467" s="32">
        <v>185.06</v>
      </c>
      <c r="C467" s="32">
        <v>392.82</v>
      </c>
      <c r="D467" s="33">
        <v>-207.76</v>
      </c>
      <c r="E467" s="30">
        <f t="shared" si="25"/>
        <v>212.26629201340103</v>
      </c>
    </row>
    <row r="468" spans="1:5">
      <c r="A468" s="31" t="s">
        <v>67</v>
      </c>
      <c r="B468" s="32">
        <v>41775.300000000003</v>
      </c>
      <c r="C468" s="32">
        <v>35997.360000000001</v>
      </c>
      <c r="D468" s="33">
        <v>5777.94</v>
      </c>
      <c r="E468" s="30">
        <f t="shared" si="25"/>
        <v>86.16900417232192</v>
      </c>
    </row>
    <row r="469" spans="1:5">
      <c r="A469" s="31" t="s">
        <v>44</v>
      </c>
      <c r="B469" s="32">
        <v>9661.2000000000007</v>
      </c>
      <c r="C469" s="32">
        <v>9760.83</v>
      </c>
      <c r="D469" s="33">
        <v>-2706.74</v>
      </c>
      <c r="E469" s="30">
        <f t="shared" si="25"/>
        <v>101.03123835548378</v>
      </c>
    </row>
    <row r="470" spans="1:5">
      <c r="A470" s="31" t="s">
        <v>62</v>
      </c>
      <c r="B470" s="32">
        <v>31867.09</v>
      </c>
      <c r="C470" s="32">
        <v>30313.14</v>
      </c>
      <c r="D470" s="33">
        <v>4687.8900000000003</v>
      </c>
      <c r="E470" s="30">
        <f t="shared" si="25"/>
        <v>95.12365264603703</v>
      </c>
    </row>
    <row r="471" spans="1:5">
      <c r="A471" s="31" t="s">
        <v>46</v>
      </c>
      <c r="B471" s="32">
        <v>109730.07</v>
      </c>
      <c r="C471" s="32">
        <v>120155.14</v>
      </c>
      <c r="D471" s="33">
        <v>15853.16</v>
      </c>
      <c r="E471" s="30">
        <f t="shared" si="25"/>
        <v>109.50065009527469</v>
      </c>
    </row>
    <row r="472" spans="1:5">
      <c r="A472" s="31" t="s">
        <v>49</v>
      </c>
      <c r="B472" s="32">
        <v>42276.65</v>
      </c>
      <c r="C472" s="32">
        <v>41948.639999999999</v>
      </c>
      <c r="D472" s="33">
        <v>4219.43</v>
      </c>
      <c r="E472" s="30">
        <f t="shared" si="25"/>
        <v>99.224134362585488</v>
      </c>
    </row>
    <row r="473" spans="1:5">
      <c r="A473" s="31" t="s">
        <v>51</v>
      </c>
      <c r="B473" s="32">
        <v>0</v>
      </c>
      <c r="C473" s="32">
        <v>1705.95</v>
      </c>
      <c r="D473" s="33">
        <v>-4359.53</v>
      </c>
      <c r="E473" s="30"/>
    </row>
    <row r="474" spans="1:5">
      <c r="A474" s="31" t="s">
        <v>61</v>
      </c>
      <c r="B474" s="32">
        <v>17268.400000000001</v>
      </c>
      <c r="C474" s="32">
        <v>638.5</v>
      </c>
      <c r="D474" s="33">
        <v>2458</v>
      </c>
      <c r="E474" s="30">
        <f>C474/B474*100</f>
        <v>3.6975052697412614</v>
      </c>
    </row>
    <row r="475" spans="1:5">
      <c r="A475" s="31" t="s">
        <v>52</v>
      </c>
      <c r="B475" s="32">
        <v>43021.04</v>
      </c>
      <c r="C475" s="32">
        <v>42595.54</v>
      </c>
      <c r="D475" s="33">
        <v>3798.76</v>
      </c>
      <c r="E475" s="30">
        <f>C475/B475*100</f>
        <v>99.010949061203547</v>
      </c>
    </row>
    <row r="476" spans="1:5">
      <c r="A476" s="31" t="s">
        <v>54</v>
      </c>
      <c r="B476" s="32">
        <v>130737.01</v>
      </c>
      <c r="C476" s="32">
        <v>144326.04999999999</v>
      </c>
      <c r="D476" s="33">
        <v>18890.73</v>
      </c>
      <c r="E476" s="30">
        <f>C476/B476*100</f>
        <v>110.39417988831165</v>
      </c>
    </row>
    <row r="477" spans="1:5">
      <c r="A477" s="34" t="s">
        <v>57</v>
      </c>
      <c r="B477" s="35">
        <v>1741682.18</v>
      </c>
      <c r="C477" s="35">
        <v>1699384.46</v>
      </c>
      <c r="D477" s="36">
        <v>216612.47</v>
      </c>
      <c r="E477" s="37">
        <f>C477/B477*100</f>
        <v>97.571444406694212</v>
      </c>
    </row>
    <row r="478" spans="1:5">
      <c r="A478" s="47" t="s">
        <v>92</v>
      </c>
      <c r="B478" s="47"/>
      <c r="C478" s="47"/>
      <c r="D478" s="47"/>
      <c r="E478" s="30"/>
    </row>
    <row r="479" spans="1:5">
      <c r="A479" s="31" t="s">
        <v>51</v>
      </c>
      <c r="B479" s="32">
        <v>0</v>
      </c>
      <c r="C479" s="32">
        <v>1016.07</v>
      </c>
      <c r="D479" s="33">
        <v>-4006.35</v>
      </c>
      <c r="E479" s="30"/>
    </row>
    <row r="480" spans="1:5">
      <c r="A480" s="31" t="s">
        <v>60</v>
      </c>
      <c r="B480" s="32">
        <v>298828.2</v>
      </c>
      <c r="C480" s="32">
        <v>306888.13</v>
      </c>
      <c r="D480" s="33">
        <v>59530.58</v>
      </c>
      <c r="E480" s="30">
        <f>C480/B480*100</f>
        <v>102.69717851260356</v>
      </c>
    </row>
    <row r="481" spans="1:5">
      <c r="A481" s="31" t="s">
        <v>61</v>
      </c>
      <c r="B481" s="32">
        <v>17953.8</v>
      </c>
      <c r="C481" s="32">
        <v>1791.84</v>
      </c>
      <c r="D481" s="33">
        <v>2639.8</v>
      </c>
      <c r="E481" s="30">
        <f>C481/B481*100</f>
        <v>9.9802827256625335</v>
      </c>
    </row>
    <row r="482" spans="1:5">
      <c r="A482" s="31" t="s">
        <v>50</v>
      </c>
      <c r="B482" s="32">
        <v>0</v>
      </c>
      <c r="C482" s="32">
        <v>-26880.32</v>
      </c>
      <c r="D482" s="33">
        <v>4428.6899999999996</v>
      </c>
      <c r="E482" s="30"/>
    </row>
    <row r="483" spans="1:5">
      <c r="A483" s="31" t="s">
        <v>48</v>
      </c>
      <c r="B483" s="32">
        <v>7068.41</v>
      </c>
      <c r="C483" s="32">
        <v>5917.69</v>
      </c>
      <c r="D483" s="33">
        <v>2601.11</v>
      </c>
      <c r="E483" s="30">
        <f>C483/B483*100</f>
        <v>83.720242600528266</v>
      </c>
    </row>
    <row r="484" spans="1:5">
      <c r="A484" s="31" t="s">
        <v>68</v>
      </c>
      <c r="B484" s="32">
        <v>-15705.83</v>
      </c>
      <c r="C484" s="32">
        <v>-18814.29</v>
      </c>
      <c r="D484" s="33">
        <v>0</v>
      </c>
      <c r="E484" s="30">
        <f>C484/B484*100</f>
        <v>119.79175885642465</v>
      </c>
    </row>
    <row r="485" spans="1:5">
      <c r="A485" s="31" t="s">
        <v>52</v>
      </c>
      <c r="B485" s="32">
        <v>57520.09</v>
      </c>
      <c r="C485" s="32">
        <v>59511.199999999997</v>
      </c>
      <c r="D485" s="33">
        <v>11630.65</v>
      </c>
      <c r="E485" s="30">
        <f>C485/B485*100</f>
        <v>103.46159055036249</v>
      </c>
    </row>
    <row r="486" spans="1:5">
      <c r="A486" s="31" t="s">
        <v>53</v>
      </c>
      <c r="B486" s="32">
        <v>91562.28</v>
      </c>
      <c r="C486" s="32">
        <v>84068.22</v>
      </c>
      <c r="D486" s="33">
        <v>24103.22</v>
      </c>
      <c r="E486" s="30">
        <f>C486/B486*100</f>
        <v>91.81534142662241</v>
      </c>
    </row>
    <row r="487" spans="1:5">
      <c r="A487" s="31" t="s">
        <v>46</v>
      </c>
      <c r="B487" s="32">
        <v>109209</v>
      </c>
      <c r="C487" s="32">
        <v>102652.77</v>
      </c>
      <c r="D487" s="33">
        <v>36846.49</v>
      </c>
      <c r="E487" s="30">
        <f>C487/B487*100</f>
        <v>93.996621157596906</v>
      </c>
    </row>
    <row r="488" spans="1:5">
      <c r="A488" s="31" t="s">
        <v>56</v>
      </c>
      <c r="B488" s="32">
        <v>0</v>
      </c>
      <c r="C488" s="32">
        <v>107289.68</v>
      </c>
      <c r="D488" s="33">
        <v>371829.3</v>
      </c>
      <c r="E488" s="30"/>
    </row>
    <row r="489" spans="1:5">
      <c r="A489" s="31" t="s">
        <v>49</v>
      </c>
      <c r="B489" s="32">
        <v>44439.96</v>
      </c>
      <c r="C489" s="32">
        <v>37757.74</v>
      </c>
      <c r="D489" s="33">
        <v>16939.560000000001</v>
      </c>
      <c r="E489" s="30">
        <f t="shared" ref="E489:E498" si="26">C489/B489*100</f>
        <v>84.963487815920629</v>
      </c>
    </row>
    <row r="490" spans="1:5">
      <c r="A490" s="31" t="s">
        <v>44</v>
      </c>
      <c r="B490" s="32">
        <v>39899.760000000002</v>
      </c>
      <c r="C490" s="32">
        <v>29469.65</v>
      </c>
      <c r="D490" s="33">
        <v>18225.900000000001</v>
      </c>
      <c r="E490" s="30">
        <f t="shared" si="26"/>
        <v>73.859216195786644</v>
      </c>
    </row>
    <row r="491" spans="1:5">
      <c r="A491" s="31" t="s">
        <v>45</v>
      </c>
      <c r="B491" s="32">
        <v>136451.1</v>
      </c>
      <c r="C491" s="32">
        <v>128491.29</v>
      </c>
      <c r="D491" s="33">
        <v>46152.56</v>
      </c>
      <c r="E491" s="30">
        <f t="shared" si="26"/>
        <v>94.166547576384502</v>
      </c>
    </row>
    <row r="492" spans="1:5">
      <c r="A492" s="31" t="s">
        <v>47</v>
      </c>
      <c r="B492" s="32">
        <v>94479.7</v>
      </c>
      <c r="C492" s="32">
        <v>74393.2</v>
      </c>
      <c r="D492" s="33">
        <v>42853.2</v>
      </c>
      <c r="E492" s="30">
        <f t="shared" si="26"/>
        <v>78.739877455157043</v>
      </c>
    </row>
    <row r="493" spans="1:5">
      <c r="A493" s="31" t="s">
        <v>62</v>
      </c>
      <c r="B493" s="32">
        <v>40757.82</v>
      </c>
      <c r="C493" s="32">
        <v>31556.2</v>
      </c>
      <c r="D493" s="33">
        <v>19155.63</v>
      </c>
      <c r="E493" s="30">
        <f t="shared" si="26"/>
        <v>77.423669862617771</v>
      </c>
    </row>
    <row r="494" spans="1:5">
      <c r="A494" s="31" t="s">
        <v>75</v>
      </c>
      <c r="B494" s="32">
        <v>431211.9</v>
      </c>
      <c r="C494" s="32">
        <v>372438.52</v>
      </c>
      <c r="D494" s="33">
        <v>166721.35999999999</v>
      </c>
      <c r="E494" s="30">
        <f t="shared" si="26"/>
        <v>86.370185980488941</v>
      </c>
    </row>
    <row r="495" spans="1:5">
      <c r="A495" s="31" t="s">
        <v>66</v>
      </c>
      <c r="B495" s="32">
        <v>-59481.03</v>
      </c>
      <c r="C495" s="32">
        <v>-78002.429999999993</v>
      </c>
      <c r="D495" s="33">
        <v>0</v>
      </c>
      <c r="E495" s="30">
        <f t="shared" si="26"/>
        <v>131.13833099393199</v>
      </c>
    </row>
    <row r="496" spans="1:5">
      <c r="A496" s="31" t="s">
        <v>67</v>
      </c>
      <c r="B496" s="32">
        <v>37722.839999999997</v>
      </c>
      <c r="C496" s="32">
        <v>31264.49</v>
      </c>
      <c r="D496" s="33">
        <v>7959.55</v>
      </c>
      <c r="E496" s="30">
        <f t="shared" si="26"/>
        <v>82.879470368614889</v>
      </c>
    </row>
    <row r="497" spans="1:5">
      <c r="A497" s="31" t="s">
        <v>54</v>
      </c>
      <c r="B497" s="32">
        <v>130115.7</v>
      </c>
      <c r="C497" s="32">
        <v>122744.31</v>
      </c>
      <c r="D497" s="33">
        <v>44085.83</v>
      </c>
      <c r="E497" s="30">
        <f t="shared" si="26"/>
        <v>94.334742079549201</v>
      </c>
    </row>
    <row r="498" spans="1:5">
      <c r="A498" s="34" t="s">
        <v>57</v>
      </c>
      <c r="B498" s="35">
        <v>1462033.7</v>
      </c>
      <c r="C498" s="35">
        <v>1373553.96</v>
      </c>
      <c r="D498" s="36">
        <v>871697.08</v>
      </c>
      <c r="E498" s="37">
        <f t="shared" si="26"/>
        <v>93.948173698048137</v>
      </c>
    </row>
    <row r="499" spans="1:5">
      <c r="A499" s="47" t="s">
        <v>93</v>
      </c>
      <c r="B499" s="47"/>
      <c r="C499" s="47"/>
      <c r="D499" s="47"/>
      <c r="E499" s="30"/>
    </row>
    <row r="500" spans="1:5">
      <c r="A500" s="31" t="s">
        <v>49</v>
      </c>
      <c r="B500" s="32">
        <v>40735.589999999997</v>
      </c>
      <c r="C500" s="32">
        <v>32734.19</v>
      </c>
      <c r="D500" s="33">
        <v>16389.310000000001</v>
      </c>
      <c r="E500" s="30">
        <f>C500/B500*100</f>
        <v>80.357716679689688</v>
      </c>
    </row>
    <row r="501" spans="1:5">
      <c r="A501" s="31" t="s">
        <v>51</v>
      </c>
      <c r="B501" s="32">
        <v>0</v>
      </c>
      <c r="C501" s="32">
        <v>1340.81</v>
      </c>
      <c r="D501" s="33">
        <v>-4054.68</v>
      </c>
      <c r="E501" s="30"/>
    </row>
    <row r="502" spans="1:5">
      <c r="A502" s="31" t="s">
        <v>68</v>
      </c>
      <c r="B502" s="32">
        <v>400.8</v>
      </c>
      <c r="C502" s="32">
        <v>318.43</v>
      </c>
      <c r="D502" s="33">
        <v>82.37</v>
      </c>
      <c r="E502" s="30">
        <f>C502/B502*100</f>
        <v>79.448602794411173</v>
      </c>
    </row>
    <row r="503" spans="1:5">
      <c r="A503" s="31" t="s">
        <v>46</v>
      </c>
      <c r="B503" s="32">
        <v>109300.44</v>
      </c>
      <c r="C503" s="32">
        <v>104905.14</v>
      </c>
      <c r="D503" s="33">
        <v>33642.33</v>
      </c>
      <c r="E503" s="30">
        <f>C503/B503*100</f>
        <v>95.978698713381206</v>
      </c>
    </row>
    <row r="504" spans="1:5">
      <c r="A504" s="31" t="s">
        <v>53</v>
      </c>
      <c r="B504" s="32">
        <v>109012.2</v>
      </c>
      <c r="C504" s="32">
        <v>100597.17</v>
      </c>
      <c r="D504" s="33">
        <v>19198.25</v>
      </c>
      <c r="E504" s="30">
        <f>C504/B504*100</f>
        <v>92.28065299113311</v>
      </c>
    </row>
    <row r="505" spans="1:5">
      <c r="A505" s="31" t="s">
        <v>50</v>
      </c>
      <c r="B505" s="32">
        <v>0</v>
      </c>
      <c r="C505" s="32">
        <v>-37732.61</v>
      </c>
      <c r="D505" s="33">
        <v>4396</v>
      </c>
      <c r="E505" s="30"/>
    </row>
    <row r="506" spans="1:5">
      <c r="A506" s="31" t="s">
        <v>54</v>
      </c>
      <c r="B506" s="32">
        <v>130223.76</v>
      </c>
      <c r="C506" s="32">
        <v>126413.14</v>
      </c>
      <c r="D506" s="33">
        <v>40268.51</v>
      </c>
      <c r="E506" s="30">
        <f>C506/B506*100</f>
        <v>97.073790527934378</v>
      </c>
    </row>
    <row r="507" spans="1:5">
      <c r="A507" s="31" t="s">
        <v>52</v>
      </c>
      <c r="B507" s="32">
        <v>63217.66</v>
      </c>
      <c r="C507" s="32">
        <v>48951.83</v>
      </c>
      <c r="D507" s="33">
        <v>31720.51</v>
      </c>
      <c r="E507" s="30">
        <f>C507/B507*100</f>
        <v>77.433789861883525</v>
      </c>
    </row>
    <row r="508" spans="1:5">
      <c r="A508" s="31" t="s">
        <v>66</v>
      </c>
      <c r="B508" s="32">
        <v>-128444.72</v>
      </c>
      <c r="C508" s="32">
        <v>-128734.76</v>
      </c>
      <c r="D508" s="33">
        <v>290.04000000000002</v>
      </c>
      <c r="E508" s="30">
        <f>C508/B508*100</f>
        <v>100.22580920414634</v>
      </c>
    </row>
    <row r="509" spans="1:5">
      <c r="A509" s="31" t="s">
        <v>48</v>
      </c>
      <c r="B509" s="32">
        <v>6468.08</v>
      </c>
      <c r="C509" s="32">
        <v>5098.38</v>
      </c>
      <c r="D509" s="33">
        <v>2325.23</v>
      </c>
      <c r="E509" s="30">
        <f>C509/B509*100</f>
        <v>78.823700387131893</v>
      </c>
    </row>
    <row r="510" spans="1:5">
      <c r="A510" s="31" t="s">
        <v>47</v>
      </c>
      <c r="B510" s="32">
        <v>98637.08</v>
      </c>
      <c r="C510" s="32">
        <v>75050.59</v>
      </c>
      <c r="D510" s="33">
        <v>51200.22</v>
      </c>
      <c r="E510" s="30">
        <f>C510/B510*100</f>
        <v>76.087603161001923</v>
      </c>
    </row>
    <row r="511" spans="1:5">
      <c r="A511" s="31" t="s">
        <v>56</v>
      </c>
      <c r="B511" s="32">
        <v>0</v>
      </c>
      <c r="C511" s="32">
        <v>122332.6</v>
      </c>
      <c r="D511" s="33">
        <v>783093.92</v>
      </c>
      <c r="E511" s="30"/>
    </row>
    <row r="512" spans="1:5">
      <c r="A512" s="31" t="s">
        <v>60</v>
      </c>
      <c r="B512" s="32">
        <v>382694.24</v>
      </c>
      <c r="C512" s="32">
        <v>384312.61</v>
      </c>
      <c r="D512" s="33">
        <v>61276.11</v>
      </c>
      <c r="E512" s="30">
        <f t="shared" ref="E512:E519" si="27">C512/B512*100</f>
        <v>100.42288851799808</v>
      </c>
    </row>
    <row r="513" spans="1:5">
      <c r="A513" s="31" t="s">
        <v>61</v>
      </c>
      <c r="B513" s="32">
        <v>20088.400000000001</v>
      </c>
      <c r="C513" s="32">
        <v>1243.06</v>
      </c>
      <c r="D513" s="33">
        <v>2642</v>
      </c>
      <c r="E513" s="30">
        <f t="shared" si="27"/>
        <v>6.1879492642520049</v>
      </c>
    </row>
    <row r="514" spans="1:5">
      <c r="A514" s="31" t="s">
        <v>67</v>
      </c>
      <c r="B514" s="32">
        <v>41373.9</v>
      </c>
      <c r="C514" s="32">
        <v>35298.410000000003</v>
      </c>
      <c r="D514" s="33">
        <v>6075.49</v>
      </c>
      <c r="E514" s="30">
        <f t="shared" si="27"/>
        <v>85.315645854028759</v>
      </c>
    </row>
    <row r="515" spans="1:5">
      <c r="A515" s="31" t="s">
        <v>55</v>
      </c>
      <c r="B515" s="32">
        <v>721185.42</v>
      </c>
      <c r="C515" s="32">
        <v>604980.46</v>
      </c>
      <c r="D515" s="33">
        <v>233697.36</v>
      </c>
      <c r="E515" s="30">
        <f t="shared" si="27"/>
        <v>83.886951014622554</v>
      </c>
    </row>
    <row r="516" spans="1:5">
      <c r="A516" s="31" t="s">
        <v>62</v>
      </c>
      <c r="B516" s="32">
        <v>39048.400000000001</v>
      </c>
      <c r="C516" s="32">
        <v>27591.22</v>
      </c>
      <c r="D516" s="33">
        <v>22086.95</v>
      </c>
      <c r="E516" s="30">
        <f t="shared" si="27"/>
        <v>70.659028282848979</v>
      </c>
    </row>
    <row r="517" spans="1:5">
      <c r="A517" s="31" t="s">
        <v>45</v>
      </c>
      <c r="B517" s="32">
        <v>136564.92000000001</v>
      </c>
      <c r="C517" s="32">
        <v>131259.13</v>
      </c>
      <c r="D517" s="33">
        <v>42133.82</v>
      </c>
      <c r="E517" s="30">
        <f t="shared" si="27"/>
        <v>96.114822166629608</v>
      </c>
    </row>
    <row r="518" spans="1:5">
      <c r="A518" s="31" t="s">
        <v>44</v>
      </c>
      <c r="B518" s="32">
        <v>22559.4</v>
      </c>
      <c r="C518" s="32">
        <v>11918.66</v>
      </c>
      <c r="D518" s="33">
        <v>21088.51</v>
      </c>
      <c r="E518" s="30">
        <f t="shared" si="27"/>
        <v>52.832344831866095</v>
      </c>
    </row>
    <row r="519" spans="1:5">
      <c r="A519" s="34" t="s">
        <v>57</v>
      </c>
      <c r="B519" s="35">
        <v>1793065.57</v>
      </c>
      <c r="C519" s="35">
        <v>1647878.46</v>
      </c>
      <c r="D519" s="36">
        <v>1367552.25</v>
      </c>
      <c r="E519" s="37">
        <f t="shared" si="27"/>
        <v>91.902855510186384</v>
      </c>
    </row>
    <row r="520" spans="1:5">
      <c r="A520" s="47" t="s">
        <v>94</v>
      </c>
      <c r="B520" s="47"/>
      <c r="C520" s="47"/>
      <c r="D520" s="47"/>
      <c r="E520" s="30"/>
    </row>
    <row r="521" spans="1:5">
      <c r="A521" s="31" t="s">
        <v>50</v>
      </c>
      <c r="B521" s="32">
        <v>0</v>
      </c>
      <c r="C521" s="32">
        <v>-34659.07</v>
      </c>
      <c r="D521" s="33">
        <v>1753.18</v>
      </c>
      <c r="E521" s="30"/>
    </row>
    <row r="522" spans="1:5">
      <c r="A522" s="31" t="s">
        <v>52</v>
      </c>
      <c r="B522" s="32">
        <v>56861.16</v>
      </c>
      <c r="C522" s="32">
        <v>64850.31</v>
      </c>
      <c r="D522" s="33">
        <v>4450.5600000000004</v>
      </c>
      <c r="E522" s="30">
        <f>C522/B522*100</f>
        <v>114.05027614631848</v>
      </c>
    </row>
    <row r="523" spans="1:5">
      <c r="A523" s="31" t="s">
        <v>62</v>
      </c>
      <c r="B523" s="32">
        <v>38061.440000000002</v>
      </c>
      <c r="C523" s="32">
        <v>32475.439999999999</v>
      </c>
      <c r="D523" s="33">
        <v>12573.78</v>
      </c>
      <c r="E523" s="30">
        <f>C523/B523*100</f>
        <v>85.323729212557382</v>
      </c>
    </row>
    <row r="524" spans="1:5">
      <c r="A524" s="31" t="s">
        <v>66</v>
      </c>
      <c r="B524" s="32">
        <v>-75303.7</v>
      </c>
      <c r="C524" s="32">
        <v>-86102.22</v>
      </c>
      <c r="D524" s="33">
        <v>1300.68</v>
      </c>
      <c r="E524" s="30">
        <f>C524/B524*100</f>
        <v>114.33995939110562</v>
      </c>
    </row>
    <row r="525" spans="1:5">
      <c r="A525" s="31" t="s">
        <v>49</v>
      </c>
      <c r="B525" s="32">
        <v>39188.339999999997</v>
      </c>
      <c r="C525" s="32">
        <v>35552</v>
      </c>
      <c r="D525" s="33">
        <v>10434.61</v>
      </c>
      <c r="E525" s="30">
        <f>C525/B525*100</f>
        <v>90.720862378962735</v>
      </c>
    </row>
    <row r="526" spans="1:5">
      <c r="A526" s="43" t="s">
        <v>58</v>
      </c>
      <c r="B526" s="43"/>
      <c r="C526" s="43"/>
      <c r="D526" s="43"/>
      <c r="E526" s="30"/>
    </row>
    <row r="527" spans="1:5">
      <c r="A527" s="27" t="s">
        <v>38</v>
      </c>
      <c r="B527" s="27" t="s">
        <v>39</v>
      </c>
      <c r="C527" s="27" t="s">
        <v>40</v>
      </c>
      <c r="D527" s="28" t="s">
        <v>41</v>
      </c>
      <c r="E527" s="30"/>
    </row>
    <row r="528" spans="1:5">
      <c r="A528" s="31" t="s">
        <v>48</v>
      </c>
      <c r="B528" s="32">
        <v>6221.97</v>
      </c>
      <c r="C528" s="32">
        <v>5666.7</v>
      </c>
      <c r="D528" s="33">
        <v>1637.83</v>
      </c>
      <c r="E528" s="30">
        <f>C528/B528*100</f>
        <v>91.075656102488438</v>
      </c>
    </row>
    <row r="529" spans="1:5">
      <c r="A529" s="31" t="s">
        <v>56</v>
      </c>
      <c r="B529" s="32">
        <v>0</v>
      </c>
      <c r="C529" s="32">
        <v>87998.84</v>
      </c>
      <c r="D529" s="33">
        <v>247703.96</v>
      </c>
      <c r="E529" s="30"/>
    </row>
    <row r="530" spans="1:5">
      <c r="A530" s="31" t="s">
        <v>68</v>
      </c>
      <c r="B530" s="32">
        <v>-16010.33</v>
      </c>
      <c r="C530" s="32">
        <v>-18313.04</v>
      </c>
      <c r="D530" s="33">
        <v>80.349999999999994</v>
      </c>
      <c r="E530" s="30">
        <f t="shared" ref="E530:E536" si="28">C530/B530*100</f>
        <v>114.38265170049587</v>
      </c>
    </row>
    <row r="531" spans="1:5">
      <c r="A531" s="31" t="s">
        <v>61</v>
      </c>
      <c r="B531" s="32">
        <v>20023.2</v>
      </c>
      <c r="C531" s="32">
        <v>1559.84</v>
      </c>
      <c r="D531" s="33">
        <v>2641.4</v>
      </c>
      <c r="E531" s="30">
        <f t="shared" si="28"/>
        <v>7.7901634104438848</v>
      </c>
    </row>
    <row r="532" spans="1:5">
      <c r="A532" s="31" t="s">
        <v>46</v>
      </c>
      <c r="B532" s="32">
        <v>109275.12</v>
      </c>
      <c r="C532" s="32">
        <v>113789.49</v>
      </c>
      <c r="D532" s="33">
        <v>21852.33</v>
      </c>
      <c r="E532" s="30">
        <f t="shared" si="28"/>
        <v>104.13119656148628</v>
      </c>
    </row>
    <row r="533" spans="1:5">
      <c r="A533" s="31" t="s">
        <v>60</v>
      </c>
      <c r="B533" s="32">
        <v>272064.42</v>
      </c>
      <c r="C533" s="32">
        <v>312824.71999999997</v>
      </c>
      <c r="D533" s="33">
        <v>22574.44</v>
      </c>
      <c r="E533" s="30">
        <f t="shared" si="28"/>
        <v>114.98185613539616</v>
      </c>
    </row>
    <row r="534" spans="1:5">
      <c r="A534" s="31" t="s">
        <v>55</v>
      </c>
      <c r="B534" s="32">
        <v>721021.54</v>
      </c>
      <c r="C534" s="32">
        <v>677225.92</v>
      </c>
      <c r="D534" s="33">
        <v>145111.85999999999</v>
      </c>
      <c r="E534" s="30">
        <f t="shared" si="28"/>
        <v>93.925892976789569</v>
      </c>
    </row>
    <row r="535" spans="1:5">
      <c r="A535" s="31" t="s">
        <v>44</v>
      </c>
      <c r="B535" s="32">
        <v>33777.480000000003</v>
      </c>
      <c r="C535" s="32">
        <v>33263.4</v>
      </c>
      <c r="D535" s="33">
        <v>12159.21</v>
      </c>
      <c r="E535" s="30">
        <f t="shared" si="28"/>
        <v>98.478039214293062</v>
      </c>
    </row>
    <row r="536" spans="1:5">
      <c r="A536" s="31" t="s">
        <v>47</v>
      </c>
      <c r="B536" s="32">
        <v>91590.88</v>
      </c>
      <c r="C536" s="32">
        <v>81690.95</v>
      </c>
      <c r="D536" s="33">
        <v>29993.66</v>
      </c>
      <c r="E536" s="30">
        <f t="shared" si="28"/>
        <v>89.191139991230557</v>
      </c>
    </row>
    <row r="537" spans="1:5">
      <c r="A537" s="31" t="s">
        <v>51</v>
      </c>
      <c r="B537" s="32">
        <v>0</v>
      </c>
      <c r="C537" s="32">
        <v>1421.95</v>
      </c>
      <c r="D537" s="33">
        <v>-4119.7299999999996</v>
      </c>
      <c r="E537" s="30"/>
    </row>
    <row r="538" spans="1:5">
      <c r="A538" s="31" t="s">
        <v>54</v>
      </c>
      <c r="B538" s="32">
        <v>130194.37</v>
      </c>
      <c r="C538" s="32">
        <v>135830.14000000001</v>
      </c>
      <c r="D538" s="33">
        <v>26084.9</v>
      </c>
      <c r="E538" s="30">
        <f>C538/B538*100</f>
        <v>104.32873556667622</v>
      </c>
    </row>
    <row r="539" spans="1:5">
      <c r="A539" s="31" t="s">
        <v>45</v>
      </c>
      <c r="B539" s="32">
        <v>136534.25</v>
      </c>
      <c r="C539" s="32">
        <v>142285.44</v>
      </c>
      <c r="D539" s="33">
        <v>27341.97</v>
      </c>
      <c r="E539" s="30">
        <f>C539/B539*100</f>
        <v>104.21226908266607</v>
      </c>
    </row>
    <row r="540" spans="1:5">
      <c r="A540" s="31" t="s">
        <v>67</v>
      </c>
      <c r="B540" s="32">
        <v>35579.65</v>
      </c>
      <c r="C540" s="32">
        <v>32412.32</v>
      </c>
      <c r="D540" s="33">
        <v>5185.6000000000004</v>
      </c>
      <c r="E540" s="30">
        <f>C540/B540*100</f>
        <v>91.097916927232276</v>
      </c>
    </row>
    <row r="541" spans="1:5">
      <c r="A541" s="31" t="s">
        <v>53</v>
      </c>
      <c r="B541" s="32">
        <v>101264.88</v>
      </c>
      <c r="C541" s="32">
        <v>98570.9</v>
      </c>
      <c r="D541" s="33">
        <v>12655.52</v>
      </c>
      <c r="E541" s="30">
        <f>C541/B541*100</f>
        <v>97.339669982327521</v>
      </c>
    </row>
    <row r="542" spans="1:5">
      <c r="A542" s="34" t="s">
        <v>57</v>
      </c>
      <c r="B542" s="35">
        <v>1700344.67</v>
      </c>
      <c r="C542" s="35">
        <v>1718344.03</v>
      </c>
      <c r="D542" s="36">
        <v>581416.11</v>
      </c>
      <c r="E542" s="37">
        <f>C542/B542*100</f>
        <v>101.0585712601434</v>
      </c>
    </row>
    <row r="543" spans="1:5">
      <c r="A543" s="47" t="s">
        <v>95</v>
      </c>
      <c r="B543" s="47"/>
      <c r="C543" s="47"/>
      <c r="D543" s="47"/>
      <c r="E543" s="30"/>
    </row>
    <row r="544" spans="1:5">
      <c r="A544" s="31" t="s">
        <v>45</v>
      </c>
      <c r="B544" s="32">
        <v>135396.65</v>
      </c>
      <c r="C544" s="32">
        <v>116533.66</v>
      </c>
      <c r="D544" s="33">
        <v>53006.11</v>
      </c>
      <c r="E544" s="30">
        <f>C544/B544*100</f>
        <v>86.06834807212735</v>
      </c>
    </row>
    <row r="545" spans="1:5">
      <c r="A545" s="31" t="s">
        <v>62</v>
      </c>
      <c r="B545" s="32">
        <v>39340.019999999997</v>
      </c>
      <c r="C545" s="32">
        <v>20192.34</v>
      </c>
      <c r="D545" s="33">
        <v>35760.720000000001</v>
      </c>
      <c r="E545" s="30">
        <f>C545/B545*100</f>
        <v>51.327731912693487</v>
      </c>
    </row>
    <row r="546" spans="1:5">
      <c r="A546" s="31" t="s">
        <v>52</v>
      </c>
      <c r="B546" s="32">
        <v>56010.7</v>
      </c>
      <c r="C546" s="32">
        <v>37424.730000000003</v>
      </c>
      <c r="D546" s="33">
        <v>43858.71</v>
      </c>
      <c r="E546" s="30">
        <f>C546/B546*100</f>
        <v>66.817108159690932</v>
      </c>
    </row>
    <row r="547" spans="1:5">
      <c r="A547" s="31" t="s">
        <v>46</v>
      </c>
      <c r="B547" s="32">
        <v>108365.34</v>
      </c>
      <c r="C547" s="32">
        <v>93172.01</v>
      </c>
      <c r="D547" s="33">
        <v>42305.34</v>
      </c>
      <c r="E547" s="30">
        <f>C547/B547*100</f>
        <v>85.979529986248366</v>
      </c>
    </row>
    <row r="548" spans="1:5">
      <c r="A548" s="31" t="s">
        <v>56</v>
      </c>
      <c r="B548" s="32">
        <v>0</v>
      </c>
      <c r="C548" s="32">
        <v>9782.56</v>
      </c>
      <c r="D548" s="33">
        <v>1155583.6599999999</v>
      </c>
      <c r="E548" s="30"/>
    </row>
    <row r="549" spans="1:5">
      <c r="A549" s="31" t="s">
        <v>66</v>
      </c>
      <c r="B549" s="32">
        <v>-146696.82</v>
      </c>
      <c r="C549" s="32">
        <v>-165624.15</v>
      </c>
      <c r="D549" s="33">
        <v>372.99</v>
      </c>
      <c r="E549" s="30">
        <f>C549/B549*100</f>
        <v>112.9023451224096</v>
      </c>
    </row>
    <row r="550" spans="1:5">
      <c r="A550" s="31" t="s">
        <v>55</v>
      </c>
      <c r="B550" s="32">
        <v>715016.28</v>
      </c>
      <c r="C550" s="32">
        <v>549087.05000000005</v>
      </c>
      <c r="D550" s="33">
        <v>294815.53999999998</v>
      </c>
      <c r="E550" s="30">
        <f>C550/B550*100</f>
        <v>76.793643076210799</v>
      </c>
    </row>
    <row r="551" spans="1:5">
      <c r="A551" s="31" t="s">
        <v>67</v>
      </c>
      <c r="B551" s="32">
        <v>38610.720000000001</v>
      </c>
      <c r="C551" s="32">
        <v>28136.560000000001</v>
      </c>
      <c r="D551" s="33">
        <v>11195.37</v>
      </c>
      <c r="E551" s="30">
        <f>C551/B551*100</f>
        <v>72.872404347808072</v>
      </c>
    </row>
    <row r="552" spans="1:5">
      <c r="A552" s="31" t="s">
        <v>48</v>
      </c>
      <c r="B552" s="32">
        <v>7174.53</v>
      </c>
      <c r="C552" s="32">
        <v>4931.75</v>
      </c>
      <c r="D552" s="33">
        <v>4186.5200000000004</v>
      </c>
      <c r="E552" s="30">
        <f>C552/B552*100</f>
        <v>68.739694446883632</v>
      </c>
    </row>
    <row r="553" spans="1:5">
      <c r="A553" s="31" t="s">
        <v>51</v>
      </c>
      <c r="B553" s="32">
        <v>0</v>
      </c>
      <c r="C553" s="32">
        <v>1155.4000000000001</v>
      </c>
      <c r="D553" s="33">
        <v>-3709.82</v>
      </c>
      <c r="E553" s="30"/>
    </row>
    <row r="554" spans="1:5">
      <c r="A554" s="31" t="s">
        <v>49</v>
      </c>
      <c r="B554" s="32">
        <v>45189.96</v>
      </c>
      <c r="C554" s="32">
        <v>30940.42</v>
      </c>
      <c r="D554" s="33">
        <v>26823.73</v>
      </c>
      <c r="E554" s="30">
        <f>C554/B554*100</f>
        <v>68.467464897070045</v>
      </c>
    </row>
    <row r="555" spans="1:5">
      <c r="A555" s="31" t="s">
        <v>53</v>
      </c>
      <c r="B555" s="32">
        <v>83410.960000000006</v>
      </c>
      <c r="C555" s="32">
        <v>75066.03</v>
      </c>
      <c r="D555" s="33">
        <v>14709.56</v>
      </c>
      <c r="E555" s="30">
        <f>C555/B555*100</f>
        <v>89.995403481748667</v>
      </c>
    </row>
    <row r="556" spans="1:5">
      <c r="A556" s="31" t="s">
        <v>54</v>
      </c>
      <c r="B556" s="32">
        <v>129110.11</v>
      </c>
      <c r="C556" s="32">
        <v>112808.13</v>
      </c>
      <c r="D556" s="33">
        <v>50664.71</v>
      </c>
      <c r="E556" s="30">
        <f>C556/B556*100</f>
        <v>87.3735836798528</v>
      </c>
    </row>
    <row r="557" spans="1:5">
      <c r="A557" s="31" t="s">
        <v>50</v>
      </c>
      <c r="B557" s="32">
        <v>0</v>
      </c>
      <c r="C557" s="32">
        <v>-30392.22</v>
      </c>
      <c r="D557" s="33">
        <v>6815.46</v>
      </c>
      <c r="E557" s="30"/>
    </row>
    <row r="558" spans="1:5">
      <c r="A558" s="31" t="s">
        <v>61</v>
      </c>
      <c r="B558" s="32">
        <v>18798.2</v>
      </c>
      <c r="C558" s="32">
        <v>715.34</v>
      </c>
      <c r="D558" s="33">
        <v>2554</v>
      </c>
      <c r="E558" s="30">
        <f t="shared" ref="E558:E563" si="29">C558/B558*100</f>
        <v>3.8053643433945803</v>
      </c>
    </row>
    <row r="559" spans="1:5">
      <c r="A559" s="31" t="s">
        <v>47</v>
      </c>
      <c r="B559" s="32">
        <v>91967.94</v>
      </c>
      <c r="C559" s="32">
        <v>49082.97</v>
      </c>
      <c r="D559" s="33">
        <v>83194.460000000006</v>
      </c>
      <c r="E559" s="30">
        <f t="shared" si="29"/>
        <v>53.369652511516506</v>
      </c>
    </row>
    <row r="560" spans="1:5">
      <c r="A560" s="31" t="s">
        <v>60</v>
      </c>
      <c r="B560" s="32">
        <v>432339.12</v>
      </c>
      <c r="C560" s="32">
        <v>379989.7</v>
      </c>
      <c r="D560" s="33">
        <v>165913.95000000001</v>
      </c>
      <c r="E560" s="30">
        <f t="shared" si="29"/>
        <v>87.891583810412527</v>
      </c>
    </row>
    <row r="561" spans="1:5">
      <c r="A561" s="31" t="s">
        <v>68</v>
      </c>
      <c r="B561" s="32">
        <v>-9542.5300000000007</v>
      </c>
      <c r="C561" s="32">
        <v>-10718.47</v>
      </c>
      <c r="D561" s="33">
        <v>-101.24</v>
      </c>
      <c r="E561" s="30">
        <f t="shared" si="29"/>
        <v>112.32314700608748</v>
      </c>
    </row>
    <row r="562" spans="1:5">
      <c r="A562" s="31" t="s">
        <v>44</v>
      </c>
      <c r="B562" s="32">
        <v>47035.16</v>
      </c>
      <c r="C562" s="32">
        <v>29124.92</v>
      </c>
      <c r="D562" s="33">
        <v>33576.71</v>
      </c>
      <c r="E562" s="30">
        <f t="shared" si="29"/>
        <v>61.92159227267431</v>
      </c>
    </row>
    <row r="563" spans="1:5">
      <c r="A563" s="34" t="s">
        <v>57</v>
      </c>
      <c r="B563" s="35">
        <v>1791526.34</v>
      </c>
      <c r="C563" s="35">
        <v>1331408.73</v>
      </c>
      <c r="D563" s="36">
        <v>2021526.48</v>
      </c>
      <c r="E563" s="37">
        <f t="shared" si="29"/>
        <v>74.317005576373489</v>
      </c>
    </row>
    <row r="565" spans="1:5">
      <c r="B565" s="25">
        <f>SUMIF($A$6:$A$563,$A$563,B$6:B$563)</f>
        <v>45538277.730000012</v>
      </c>
      <c r="C565" s="25">
        <f t="shared" ref="C565:D565" si="30">SUMIF($A$6:$A$563,$A$563,C$6:C$563)</f>
        <v>42498043.189999998</v>
      </c>
      <c r="D565" s="25">
        <f t="shared" si="30"/>
        <v>29545452.529999997</v>
      </c>
    </row>
  </sheetData>
  <mergeCells count="42">
    <mergeCell ref="A543:D543"/>
    <mergeCell ref="A370:D370"/>
    <mergeCell ref="A388:D388"/>
    <mergeCell ref="A392:D392"/>
    <mergeCell ref="A413:D413"/>
    <mergeCell ref="A434:D434"/>
    <mergeCell ref="A455:D455"/>
    <mergeCell ref="A457:D457"/>
    <mergeCell ref="A478:D478"/>
    <mergeCell ref="A499:D499"/>
    <mergeCell ref="A520:D520"/>
    <mergeCell ref="A526:D526"/>
    <mergeCell ref="A349:D349"/>
    <mergeCell ref="A182:D182"/>
    <mergeCell ref="A188:D188"/>
    <mergeCell ref="A209:D209"/>
    <mergeCell ref="A227:D227"/>
    <mergeCell ref="A250:D250"/>
    <mergeCell ref="A252:D252"/>
    <mergeCell ref="A267:D267"/>
    <mergeCell ref="A288:D288"/>
    <mergeCell ref="A309:D309"/>
    <mergeCell ref="A319:D319"/>
    <mergeCell ref="A329:D329"/>
    <mergeCell ref="A165:D165"/>
    <mergeCell ref="A23:D23"/>
    <mergeCell ref="A41:D41"/>
    <mergeCell ref="A59:D59"/>
    <mergeCell ref="A77:D77"/>
    <mergeCell ref="A90:D90"/>
    <mergeCell ref="A100:D100"/>
    <mergeCell ref="A121:D121"/>
    <mergeCell ref="A127:D127"/>
    <mergeCell ref="A135:D135"/>
    <mergeCell ref="A147:D147"/>
    <mergeCell ref="A156:D156"/>
    <mergeCell ref="A21:D21"/>
    <mergeCell ref="A1:D1"/>
    <mergeCell ref="A2:D2"/>
    <mergeCell ref="A3:D3"/>
    <mergeCell ref="B4:D4"/>
    <mergeCell ref="A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zoomScale="75" zoomScaleNormal="7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38" sqref="P38"/>
    </sheetView>
  </sheetViews>
  <sheetFormatPr defaultRowHeight="15"/>
  <cols>
    <col min="1" max="1" width="5.140625" customWidth="1"/>
    <col min="2" max="2" width="18.140625" customWidth="1"/>
    <col min="3" max="3" width="8.85546875" customWidth="1"/>
    <col min="4" max="4" width="7.28515625" bestFit="1" customWidth="1"/>
    <col min="5" max="5" width="15" customWidth="1"/>
    <col min="6" max="6" width="15.5703125" customWidth="1"/>
    <col min="7" max="7" width="14.5703125" customWidth="1"/>
    <col min="8" max="8" width="18.140625" customWidth="1"/>
    <col min="9" max="9" width="17.140625" customWidth="1"/>
    <col min="10" max="10" width="16.85546875" customWidth="1"/>
    <col min="11" max="11" width="14.140625" customWidth="1"/>
    <col min="12" max="12" width="17.140625" customWidth="1"/>
    <col min="13" max="13" width="11.28515625" customWidth="1"/>
    <col min="14" max="14" width="13.5703125" customWidth="1"/>
    <col min="15" max="15" width="16.85546875" customWidth="1"/>
    <col min="16" max="16" width="15.28515625" customWidth="1"/>
    <col min="17" max="17" width="15.5703125" customWidth="1"/>
    <col min="18" max="18" width="18.85546875" style="38" customWidth="1"/>
  </cols>
  <sheetData>
    <row r="1" spans="1:18" ht="28.5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6"/>
    </row>
    <row r="2" spans="1:18" ht="28.5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6"/>
    </row>
    <row r="3" spans="1:18" s="3" customFormat="1" ht="63.75" customHeight="1">
      <c r="A3" s="53" t="s">
        <v>3</v>
      </c>
      <c r="B3" s="53" t="s">
        <v>0</v>
      </c>
      <c r="C3" s="53"/>
      <c r="D3" s="53"/>
      <c r="E3" s="48" t="s">
        <v>20</v>
      </c>
      <c r="F3" s="48" t="s">
        <v>21</v>
      </c>
      <c r="G3" s="48" t="s">
        <v>32</v>
      </c>
      <c r="H3" s="54" t="s">
        <v>33</v>
      </c>
      <c r="I3" s="48" t="s">
        <v>30</v>
      </c>
      <c r="J3" s="48" t="s">
        <v>8</v>
      </c>
      <c r="K3" s="48"/>
      <c r="L3" s="48" t="s">
        <v>7</v>
      </c>
      <c r="M3" s="48"/>
      <c r="N3" s="48" t="s">
        <v>12</v>
      </c>
      <c r="O3" s="48" t="s">
        <v>31</v>
      </c>
      <c r="P3" s="48" t="s">
        <v>6</v>
      </c>
      <c r="Q3" s="48" t="s">
        <v>9</v>
      </c>
      <c r="R3" s="49" t="s">
        <v>99</v>
      </c>
    </row>
    <row r="4" spans="1:18" s="3" customFormat="1" ht="69" customHeight="1">
      <c r="A4" s="53"/>
      <c r="B4" s="53"/>
      <c r="C4" s="53"/>
      <c r="D4" s="53"/>
      <c r="E4" s="48"/>
      <c r="F4" s="48"/>
      <c r="G4" s="48"/>
      <c r="H4" s="55"/>
      <c r="I4" s="48"/>
      <c r="J4" s="7" t="s">
        <v>1</v>
      </c>
      <c r="K4" s="7" t="s">
        <v>2</v>
      </c>
      <c r="L4" s="7" t="s">
        <v>1</v>
      </c>
      <c r="M4" s="7" t="s">
        <v>2</v>
      </c>
      <c r="N4" s="48"/>
      <c r="O4" s="48"/>
      <c r="P4" s="48"/>
      <c r="Q4" s="48"/>
      <c r="R4" s="49"/>
    </row>
    <row r="5" spans="1:18" s="3" customFormat="1" ht="15.75">
      <c r="A5" s="8">
        <v>1</v>
      </c>
      <c r="B5" s="9" t="s">
        <v>15</v>
      </c>
      <c r="C5" s="10"/>
      <c r="D5" s="10" t="s">
        <v>16</v>
      </c>
      <c r="E5" s="11">
        <f>нач!B8+нач!B9+нач!B13+нач!B14+нач!B17</f>
        <v>199283.22</v>
      </c>
      <c r="F5" s="11">
        <f>нач!C8+нач!C9+нач!C13+нач!C14+нач!C17</f>
        <v>191145.05999999997</v>
      </c>
      <c r="G5" s="11">
        <f>нач!D20</f>
        <v>309184.89</v>
      </c>
      <c r="H5" s="12">
        <f>E5-F5</f>
        <v>8138.1600000000326</v>
      </c>
      <c r="I5" s="12">
        <f>G5-H5</f>
        <v>301046.73</v>
      </c>
      <c r="J5" s="13"/>
      <c r="K5" s="13"/>
      <c r="L5" s="13"/>
      <c r="M5" s="13"/>
      <c r="N5" s="11">
        <v>630</v>
      </c>
      <c r="O5" s="11">
        <f>L36/N32*N5</f>
        <v>56875.347837469293</v>
      </c>
      <c r="P5" s="13">
        <f>N36/N32*N5</f>
        <v>28549.406905053445</v>
      </c>
      <c r="Q5" s="14">
        <f t="shared" ref="Q5:Q10" si="0">K5+M5+O5+P5</f>
        <v>85424.754742522739</v>
      </c>
      <c r="R5" s="39">
        <f>E5-Q5</f>
        <v>113858.46525747726</v>
      </c>
    </row>
    <row r="6" spans="1:18" s="3" customFormat="1" ht="15.75">
      <c r="A6" s="8">
        <v>2</v>
      </c>
      <c r="B6" s="15" t="s">
        <v>17</v>
      </c>
      <c r="C6" s="15"/>
      <c r="D6" s="16">
        <v>1</v>
      </c>
      <c r="E6" s="17">
        <f>нач!B158+нач!B159+нач!B163</f>
        <v>27003.54</v>
      </c>
      <c r="F6" s="17">
        <f>нач!C158+нач!C159+нач!C163</f>
        <v>6762.8899999999994</v>
      </c>
      <c r="G6" s="17">
        <f>нач!D155</f>
        <v>271986.49</v>
      </c>
      <c r="H6" s="12">
        <f t="shared" ref="H6:H31" si="1">E6-F6</f>
        <v>20240.650000000001</v>
      </c>
      <c r="I6" s="12">
        <f t="shared" ref="I6:I31" si="2">G6-H6</f>
        <v>251745.84</v>
      </c>
      <c r="J6" s="18"/>
      <c r="K6" s="17"/>
      <c r="L6" s="17"/>
      <c r="M6" s="17"/>
      <c r="N6" s="17">
        <v>158.69999999999999</v>
      </c>
      <c r="O6" s="17">
        <f>L36/N32*N6</f>
        <v>14327.170955248215</v>
      </c>
      <c r="P6" s="13">
        <f>N36/N32*N6</f>
        <v>7191.7315489396533</v>
      </c>
      <c r="Q6" s="14">
        <f t="shared" si="0"/>
        <v>21518.90250418787</v>
      </c>
      <c r="R6" s="39">
        <f t="shared" ref="R6:R31" si="3">E6-Q6</f>
        <v>5484.6374958121305</v>
      </c>
    </row>
    <row r="7" spans="1:18" s="3" customFormat="1" ht="15.75">
      <c r="A7" s="8">
        <v>3</v>
      </c>
      <c r="B7" s="15" t="s">
        <v>17</v>
      </c>
      <c r="C7" s="15"/>
      <c r="D7" s="16">
        <v>2</v>
      </c>
      <c r="E7" s="17">
        <f>нач!B158+нач!B159+нач!B163</f>
        <v>27003.54</v>
      </c>
      <c r="F7" s="17">
        <f>нач!C158+нач!C159+нач!C163</f>
        <v>6762.8899999999994</v>
      </c>
      <c r="G7" s="17">
        <f>нач!D164</f>
        <v>149385.76</v>
      </c>
      <c r="H7" s="12">
        <f t="shared" si="1"/>
        <v>20240.650000000001</v>
      </c>
      <c r="I7" s="12">
        <f t="shared" si="2"/>
        <v>129145.11000000002</v>
      </c>
      <c r="J7" s="18"/>
      <c r="K7" s="17"/>
      <c r="L7" s="17"/>
      <c r="M7" s="17"/>
      <c r="N7" s="17">
        <v>159.19999999999999</v>
      </c>
      <c r="O7" s="17">
        <f>L36/N32*N7</f>
        <v>14372.310120198588</v>
      </c>
      <c r="P7" s="13">
        <f>N36/N32*N7</f>
        <v>7214.3898083881086</v>
      </c>
      <c r="Q7" s="14">
        <f t="shared" si="0"/>
        <v>21586.699928586699</v>
      </c>
      <c r="R7" s="39">
        <f t="shared" si="3"/>
        <v>5416.8400714133022</v>
      </c>
    </row>
    <row r="8" spans="1:18" ht="15.75">
      <c r="A8" s="8">
        <v>4</v>
      </c>
      <c r="B8" s="15" t="s">
        <v>10</v>
      </c>
      <c r="C8" s="15"/>
      <c r="D8" s="16">
        <v>33</v>
      </c>
      <c r="E8" s="14">
        <f>нач!B27+нач!B28+нач!B34+нач!B36+нач!B27</f>
        <v>280331.22000000003</v>
      </c>
      <c r="F8" s="14">
        <f>нач!C27+нач!C28+нач!C34+нач!C36+нач!C27</f>
        <v>260647.34999999998</v>
      </c>
      <c r="G8" s="14">
        <f>нач!D40</f>
        <v>1148085.26</v>
      </c>
      <c r="H8" s="12">
        <f t="shared" si="1"/>
        <v>19683.870000000054</v>
      </c>
      <c r="I8" s="12">
        <f t="shared" si="2"/>
        <v>1128401.3899999999</v>
      </c>
      <c r="J8" s="19"/>
      <c r="K8" s="14"/>
      <c r="L8" s="14"/>
      <c r="M8" s="14"/>
      <c r="N8" s="14">
        <v>731.3</v>
      </c>
      <c r="O8" s="14">
        <f>L36/N32*N8</f>
        <v>66020.542656414749</v>
      </c>
      <c r="P8" s="13">
        <f>N36/N32*N8</f>
        <v>33139.970269310448</v>
      </c>
      <c r="Q8" s="14">
        <f t="shared" si="0"/>
        <v>99160.512925725197</v>
      </c>
      <c r="R8" s="39">
        <f t="shared" si="3"/>
        <v>181170.70707427483</v>
      </c>
    </row>
    <row r="9" spans="1:18" ht="15.75">
      <c r="A9" s="8">
        <v>5</v>
      </c>
      <c r="B9" s="15" t="s">
        <v>10</v>
      </c>
      <c r="C9" s="15"/>
      <c r="D9" s="16">
        <v>34</v>
      </c>
      <c r="E9" s="14">
        <f>нач!B45+нач!B46+нач!B49+нач!B50+нач!B56</f>
        <v>215575.08000000002</v>
      </c>
      <c r="F9" s="14">
        <f>нач!C45+нач!C46+нач!C49+нач!C50+нач!C56</f>
        <v>171485.31999999998</v>
      </c>
      <c r="G9" s="14">
        <f>нач!D58</f>
        <v>1365078.91</v>
      </c>
      <c r="H9" s="12">
        <f t="shared" si="1"/>
        <v>44089.760000000038</v>
      </c>
      <c r="I9" s="12">
        <f t="shared" si="2"/>
        <v>1320989.1499999999</v>
      </c>
      <c r="J9" s="19"/>
      <c r="K9" s="17"/>
      <c r="L9" s="17"/>
      <c r="M9" s="17"/>
      <c r="N9" s="17">
        <v>757.5</v>
      </c>
      <c r="O9" s="14">
        <f>L36/N32*N9</f>
        <v>68385.834899814261</v>
      </c>
      <c r="P9" s="13">
        <f>N36/N32*N9</f>
        <v>34327.263064409497</v>
      </c>
      <c r="Q9" s="14">
        <f t="shared" si="0"/>
        <v>102713.09796422377</v>
      </c>
      <c r="R9" s="39">
        <f t="shared" si="3"/>
        <v>112861.98203577625</v>
      </c>
    </row>
    <row r="10" spans="1:18" ht="47.25">
      <c r="A10" s="8">
        <v>6</v>
      </c>
      <c r="B10" s="15" t="s">
        <v>10</v>
      </c>
      <c r="C10" s="15"/>
      <c r="D10" s="16">
        <v>35</v>
      </c>
      <c r="E10" s="17">
        <f>нач!B66+нач!B70+нач!B73+нач!B74+нач!B75</f>
        <v>233283.36</v>
      </c>
      <c r="F10" s="17">
        <f>нач!C66+нач!C70+нач!C73+нач!C74+нач!C75</f>
        <v>176865.84999999998</v>
      </c>
      <c r="G10" s="17">
        <f>нач!D76</f>
        <v>1444761.63</v>
      </c>
      <c r="H10" s="12">
        <f t="shared" si="1"/>
        <v>56417.510000000009</v>
      </c>
      <c r="I10" s="12">
        <f t="shared" si="2"/>
        <v>1388344.1199999999</v>
      </c>
      <c r="J10" s="18" t="s">
        <v>113</v>
      </c>
      <c r="K10" s="17">
        <f>1930.79+6741.08</f>
        <v>8671.869999999999</v>
      </c>
      <c r="L10" s="17"/>
      <c r="M10" s="17"/>
      <c r="N10" s="17">
        <v>822</v>
      </c>
      <c r="O10" s="14">
        <f>L36/N32*N10</f>
        <v>74208.787178412313</v>
      </c>
      <c r="P10" s="13">
        <f>N36/N32*N10</f>
        <v>37250.178533260208</v>
      </c>
      <c r="Q10" s="14">
        <f t="shared" si="0"/>
        <v>120130.83571167252</v>
      </c>
      <c r="R10" s="39">
        <f t="shared" si="3"/>
        <v>113152.52428832746</v>
      </c>
    </row>
    <row r="11" spans="1:18" ht="63">
      <c r="A11" s="8">
        <v>7</v>
      </c>
      <c r="B11" s="15" t="s">
        <v>10</v>
      </c>
      <c r="C11" s="15"/>
      <c r="D11" s="16">
        <v>36</v>
      </c>
      <c r="E11" s="17">
        <f>нач!B78+нач!B81+нач!B85+нач!B87+нач!B88</f>
        <v>375121.08</v>
      </c>
      <c r="F11" s="17">
        <f>нач!C78+нач!C81+нач!C85+нач!C87+нач!C88</f>
        <v>300561.64</v>
      </c>
      <c r="G11" s="17">
        <f>нач!D99</f>
        <v>2005071.91</v>
      </c>
      <c r="H11" s="12">
        <f t="shared" si="1"/>
        <v>74559.44</v>
      </c>
      <c r="I11" s="12">
        <f t="shared" si="2"/>
        <v>1930512.47</v>
      </c>
      <c r="J11" s="18" t="s">
        <v>114</v>
      </c>
      <c r="K11" s="17">
        <f>4158.19+1930.79+7909.29</f>
        <v>13998.27</v>
      </c>
      <c r="L11" s="17"/>
      <c r="M11" s="17"/>
      <c r="N11" s="17">
        <v>1317.6</v>
      </c>
      <c r="O11" s="14">
        <f>L36/N32*N11</f>
        <v>118950.72747722149</v>
      </c>
      <c r="P11" s="13">
        <f>N36/N32*N11</f>
        <v>59709.045298568919</v>
      </c>
      <c r="Q11" s="14">
        <f>K11+M11+O11+P11</f>
        <v>192658.04277579038</v>
      </c>
      <c r="R11" s="39">
        <f t="shared" si="3"/>
        <v>182463.03722420963</v>
      </c>
    </row>
    <row r="12" spans="1:18" ht="15.75">
      <c r="A12" s="8">
        <v>8</v>
      </c>
      <c r="B12" s="15" t="s">
        <v>10</v>
      </c>
      <c r="C12" s="15"/>
      <c r="D12" s="16">
        <v>37</v>
      </c>
      <c r="E12" s="17">
        <f>нач!B104+нач!B105+нач!B106+нач!B108+нач!B110</f>
        <v>376032.06000000006</v>
      </c>
      <c r="F12" s="17">
        <f>нач!C104+нач!C105+нач!C106+нач!C108+нач!C110</f>
        <v>318252.45999999996</v>
      </c>
      <c r="G12" s="17">
        <f>нач!D120</f>
        <v>2144331.84</v>
      </c>
      <c r="H12" s="12">
        <f t="shared" si="1"/>
        <v>57779.600000000093</v>
      </c>
      <c r="I12" s="12">
        <f t="shared" si="2"/>
        <v>2086552.2399999998</v>
      </c>
      <c r="J12" s="18"/>
      <c r="K12" s="17"/>
      <c r="L12" s="17"/>
      <c r="M12" s="17"/>
      <c r="N12" s="17">
        <v>1320.7</v>
      </c>
      <c r="O12" s="14">
        <f>L36/N32*N12</f>
        <v>119230.59029991381</v>
      </c>
      <c r="P12" s="13">
        <f>N36/N32*N12</f>
        <v>59849.526507149349</v>
      </c>
      <c r="Q12" s="14">
        <f t="shared" ref="Q12:Q31" si="4">K12+M12+O12+P12</f>
        <v>179080.11680706317</v>
      </c>
      <c r="R12" s="39">
        <f t="shared" si="3"/>
        <v>196951.94319293689</v>
      </c>
    </row>
    <row r="13" spans="1:18" ht="47.25">
      <c r="A13" s="8">
        <v>9</v>
      </c>
      <c r="B13" s="15" t="s">
        <v>11</v>
      </c>
      <c r="C13" s="15"/>
      <c r="D13" s="16">
        <v>2</v>
      </c>
      <c r="E13" s="17">
        <f>нач!B166+нач!B172+нач!B173+нач!B181+нач!B179</f>
        <v>225959.82</v>
      </c>
      <c r="F13" s="17">
        <f>нач!C166+нач!C172+нач!C173+нач!C181+нач!C179</f>
        <v>186026.06</v>
      </c>
      <c r="G13" s="17">
        <f>нач!D187</f>
        <v>849203.91</v>
      </c>
      <c r="H13" s="12">
        <f t="shared" si="1"/>
        <v>39933.760000000009</v>
      </c>
      <c r="I13" s="12">
        <f t="shared" si="2"/>
        <v>809270.15</v>
      </c>
      <c r="J13" s="18" t="s">
        <v>101</v>
      </c>
      <c r="K13" s="17">
        <f>9180.01+2772.01</f>
        <v>11952.02</v>
      </c>
      <c r="L13" s="18"/>
      <c r="M13" s="17"/>
      <c r="N13" s="17">
        <v>684.9</v>
      </c>
      <c r="O13" s="14">
        <f>L36/N32*N13</f>
        <v>61831.628149020187</v>
      </c>
      <c r="P13" s="13">
        <f>N36/N32*N13</f>
        <v>31037.283792493818</v>
      </c>
      <c r="Q13" s="14">
        <f t="shared" si="4"/>
        <v>104820.93194151401</v>
      </c>
      <c r="R13" s="39">
        <f t="shared" si="3"/>
        <v>121138.888058486</v>
      </c>
    </row>
    <row r="14" spans="1:18" ht="47.25">
      <c r="A14" s="8">
        <v>10</v>
      </c>
      <c r="B14" s="15" t="s">
        <v>11</v>
      </c>
      <c r="C14" s="15"/>
      <c r="D14" s="16">
        <v>3</v>
      </c>
      <c r="E14" s="17">
        <f>нач!B190+нач!B191+нач!B193+нач!B196+нач!B202</f>
        <v>192799.02</v>
      </c>
      <c r="F14" s="17">
        <f>нач!C190+нач!C191+нач!C193+нач!C196+нач!C202</f>
        <v>146490.03000000003</v>
      </c>
      <c r="G14" s="17">
        <f>нач!D208</f>
        <v>1157496.93</v>
      </c>
      <c r="H14" s="12">
        <f t="shared" si="1"/>
        <v>46308.989999999962</v>
      </c>
      <c r="I14" s="12">
        <f t="shared" si="2"/>
        <v>1111187.94</v>
      </c>
      <c r="J14" s="18" t="s">
        <v>102</v>
      </c>
      <c r="K14" s="17">
        <v>2772.01</v>
      </c>
      <c r="L14" s="18" t="s">
        <v>98</v>
      </c>
      <c r="M14" s="17">
        <v>43723.02</v>
      </c>
      <c r="N14" s="17">
        <v>677.4</v>
      </c>
      <c r="O14" s="14">
        <f>L36/N32*N14</f>
        <v>61154.540674764597</v>
      </c>
      <c r="P14" s="13">
        <f>N36/N32*N14</f>
        <v>30697.40990076699</v>
      </c>
      <c r="Q14" s="14">
        <f t="shared" si="4"/>
        <v>138346.9805755316</v>
      </c>
      <c r="R14" s="39">
        <f t="shared" si="3"/>
        <v>54452.039424468385</v>
      </c>
    </row>
    <row r="15" spans="1:18" ht="47.25">
      <c r="A15" s="8">
        <v>11</v>
      </c>
      <c r="B15" s="15" t="s">
        <v>11</v>
      </c>
      <c r="C15" s="15"/>
      <c r="D15" s="16">
        <v>4</v>
      </c>
      <c r="E15" s="17">
        <f>нач!B211+нач!B212+нач!B213+нач!B215+нач!B216</f>
        <v>114477.9</v>
      </c>
      <c r="F15" s="17">
        <f>нач!C211+нач!C212+нач!C213+нач!C215+нач!C216</f>
        <v>87801.13</v>
      </c>
      <c r="G15" s="17">
        <f>нач!D226</f>
        <v>660424.05000000005</v>
      </c>
      <c r="H15" s="12">
        <f t="shared" si="1"/>
        <v>26676.76999999999</v>
      </c>
      <c r="I15" s="12">
        <f t="shared" si="2"/>
        <v>633747.28</v>
      </c>
      <c r="J15" s="18" t="s">
        <v>102</v>
      </c>
      <c r="K15" s="17">
        <v>2772.01</v>
      </c>
      <c r="L15" s="18" t="s">
        <v>98</v>
      </c>
      <c r="M15" s="17">
        <v>26565.25</v>
      </c>
      <c r="N15" s="17">
        <v>402.1</v>
      </c>
      <c r="O15" s="14">
        <f>L36/N32*N15</f>
        <v>36300.916453089529</v>
      </c>
      <c r="P15" s="13">
        <f>(N36/N32)*N15</f>
        <v>18221.772248447603</v>
      </c>
      <c r="Q15" s="14">
        <f t="shared" si="4"/>
        <v>83859.948701537127</v>
      </c>
      <c r="R15" s="39">
        <f t="shared" si="3"/>
        <v>30617.951298462867</v>
      </c>
    </row>
    <row r="16" spans="1:18" ht="31.5">
      <c r="A16" s="8">
        <v>12</v>
      </c>
      <c r="B16" s="15" t="s">
        <v>11</v>
      </c>
      <c r="C16" s="15"/>
      <c r="D16" s="16">
        <v>5</v>
      </c>
      <c r="E16" s="17">
        <f>нач!B232+нач!B236+нач!B239+нач!B242+нач!B243</f>
        <v>169013.22</v>
      </c>
      <c r="F16" s="17">
        <f>нач!C232+нач!C236+нач!C239+нач!C242+нач!C243</f>
        <v>139122.01</v>
      </c>
      <c r="G16" s="17">
        <f>нач!D249</f>
        <v>303579.37</v>
      </c>
      <c r="H16" s="12">
        <f t="shared" si="1"/>
        <v>29891.209999999992</v>
      </c>
      <c r="I16" s="12">
        <f t="shared" si="2"/>
        <v>273688.16000000003</v>
      </c>
      <c r="J16" s="18"/>
      <c r="K16" s="17"/>
      <c r="L16" s="18" t="s">
        <v>100</v>
      </c>
      <c r="M16" s="17">
        <v>944</v>
      </c>
      <c r="N16" s="17">
        <v>631.9</v>
      </c>
      <c r="O16" s="14">
        <f>L36/N32*N16</f>
        <v>57046.876664280702</v>
      </c>
      <c r="P16" s="13">
        <f>N36/N32*N16</f>
        <v>28635.508290957576</v>
      </c>
      <c r="Q16" s="14">
        <f t="shared" si="4"/>
        <v>86626.384955238274</v>
      </c>
      <c r="R16" s="39">
        <f t="shared" si="3"/>
        <v>82386.835044761727</v>
      </c>
    </row>
    <row r="17" spans="1:18" ht="15.75">
      <c r="A17" s="8">
        <v>13</v>
      </c>
      <c r="B17" s="15" t="s">
        <v>11</v>
      </c>
      <c r="C17" s="15"/>
      <c r="D17" s="16">
        <v>6</v>
      </c>
      <c r="E17" s="17">
        <f>нач!B253+нач!B258+нач!B261+нач!B264</f>
        <v>19244.14</v>
      </c>
      <c r="F17" s="17">
        <f>нач!C253+нач!C258+нач!C261+нач!C264</f>
        <v>13545.019999999999</v>
      </c>
      <c r="G17" s="17">
        <f>нач!D266</f>
        <v>78840.639999999999</v>
      </c>
      <c r="H17" s="12">
        <f t="shared" si="1"/>
        <v>5699.1200000000008</v>
      </c>
      <c r="I17" s="12">
        <f t="shared" si="2"/>
        <v>73141.52</v>
      </c>
      <c r="J17" s="18"/>
      <c r="K17" s="17"/>
      <c r="L17" s="18"/>
      <c r="M17" s="17"/>
      <c r="N17" s="17">
        <v>262.60000000000002</v>
      </c>
      <c r="O17" s="14">
        <f>L36/N32*N17</f>
        <v>23707.089431935616</v>
      </c>
      <c r="P17" s="13">
        <f>N36/N32*N17</f>
        <v>11900.117862328629</v>
      </c>
      <c r="Q17" s="14">
        <f t="shared" si="4"/>
        <v>35607.207294264241</v>
      </c>
      <c r="R17" s="39">
        <f t="shared" si="3"/>
        <v>-16363.067294264241</v>
      </c>
    </row>
    <row r="18" spans="1:18" ht="63">
      <c r="A18" s="8">
        <v>14</v>
      </c>
      <c r="B18" s="15" t="s">
        <v>11</v>
      </c>
      <c r="C18" s="15"/>
      <c r="D18" s="16">
        <v>7</v>
      </c>
      <c r="E18" s="17">
        <f>нач!B277+нач!B278+нач!B281+нач!B281+нач!B284</f>
        <v>577326.66</v>
      </c>
      <c r="F18" s="17">
        <f>нач!C277+нач!C278+нач!C281+нач!C281+нач!C284</f>
        <v>508508.48999999993</v>
      </c>
      <c r="G18" s="17">
        <f>нач!D287</f>
        <v>2380788.2200000002</v>
      </c>
      <c r="H18" s="12">
        <f t="shared" si="1"/>
        <v>68818.1700000001</v>
      </c>
      <c r="I18" s="12">
        <f t="shared" si="2"/>
        <v>2311970.0500000003</v>
      </c>
      <c r="J18" s="18" t="s">
        <v>109</v>
      </c>
      <c r="K18" s="17">
        <f>2772.01+1930.79</f>
        <v>4702.8</v>
      </c>
      <c r="L18" s="18"/>
      <c r="M18" s="17"/>
      <c r="N18" s="17">
        <v>2030.5</v>
      </c>
      <c r="O18" s="14">
        <f>L36/N32*N18</f>
        <v>183310.14886346253</v>
      </c>
      <c r="P18" s="13">
        <f>N36/N32*N18</f>
        <v>92015.191620176221</v>
      </c>
      <c r="Q18" s="14">
        <f t="shared" si="4"/>
        <v>280028.14048363874</v>
      </c>
      <c r="R18" s="39">
        <f t="shared" si="3"/>
        <v>297298.5195163613</v>
      </c>
    </row>
    <row r="19" spans="1:18" ht="15.75">
      <c r="A19" s="8">
        <v>15</v>
      </c>
      <c r="B19" s="15" t="s">
        <v>11</v>
      </c>
      <c r="C19" s="15"/>
      <c r="D19" s="16">
        <v>8</v>
      </c>
      <c r="E19" s="17">
        <f>нач!B295+нач!B297+нач!B298+нач!B299+нач!B301</f>
        <v>582553.91999999993</v>
      </c>
      <c r="F19" s="17">
        <f>нач!C295+нач!C297+нач!C298+нач!C299+нач!C301</f>
        <v>578046.92999999993</v>
      </c>
      <c r="G19" s="17">
        <f>нач!D308</f>
        <v>666849.53</v>
      </c>
      <c r="H19" s="12">
        <f t="shared" si="1"/>
        <v>4506.9899999999907</v>
      </c>
      <c r="I19" s="12">
        <f t="shared" si="2"/>
        <v>662342.54</v>
      </c>
      <c r="J19" s="18"/>
      <c r="K19" s="17"/>
      <c r="L19" s="17"/>
      <c r="M19" s="17"/>
      <c r="N19" s="17">
        <v>2047.1</v>
      </c>
      <c r="O19" s="14">
        <f>L36/N32*N19</f>
        <v>184808.76913981489</v>
      </c>
      <c r="P19" s="13">
        <f>N36/N32*N19</f>
        <v>92767.445833864927</v>
      </c>
      <c r="Q19" s="14">
        <f t="shared" si="4"/>
        <v>277576.2149736798</v>
      </c>
      <c r="R19" s="39">
        <f t="shared" si="3"/>
        <v>304977.70502632012</v>
      </c>
    </row>
    <row r="20" spans="1:18" ht="31.5">
      <c r="A20" s="8">
        <v>16</v>
      </c>
      <c r="B20" s="15" t="s">
        <v>11</v>
      </c>
      <c r="C20" s="15"/>
      <c r="D20" s="16">
        <v>9</v>
      </c>
      <c r="E20" s="17">
        <f>нач!B310+нач!B313+нач!B314</f>
        <v>67516.02</v>
      </c>
      <c r="F20" s="17">
        <f>нач!C310+нач!C313+нач!C314</f>
        <v>53109.030000000006</v>
      </c>
      <c r="G20" s="17">
        <f>нач!D328</f>
        <v>387411.81</v>
      </c>
      <c r="H20" s="12">
        <f t="shared" si="1"/>
        <v>14406.989999999998</v>
      </c>
      <c r="I20" s="12">
        <f t="shared" si="2"/>
        <v>373004.82</v>
      </c>
      <c r="J20" s="18" t="s">
        <v>102</v>
      </c>
      <c r="K20" s="17">
        <v>2772.01</v>
      </c>
      <c r="L20" s="17"/>
      <c r="M20" s="17"/>
      <c r="N20" s="17">
        <v>816</v>
      </c>
      <c r="O20" s="14">
        <f>L36/N32*N20</f>
        <v>73667.117199007844</v>
      </c>
      <c r="P20" s="13">
        <f>N36/N32*N20</f>
        <v>36978.279419878752</v>
      </c>
      <c r="Q20" s="14">
        <f t="shared" si="4"/>
        <v>113417.4066188866</v>
      </c>
      <c r="R20" s="39">
        <f t="shared" si="3"/>
        <v>-45901.386618886594</v>
      </c>
    </row>
    <row r="21" spans="1:18" ht="15.75">
      <c r="A21" s="8">
        <v>17</v>
      </c>
      <c r="B21" s="15" t="s">
        <v>11</v>
      </c>
      <c r="C21" s="20"/>
      <c r="D21" s="16">
        <v>10</v>
      </c>
      <c r="E21" s="17">
        <f>нач!B330+нач!B337+нач!B340+нач!B343+нач!B347</f>
        <v>751722.84000000008</v>
      </c>
      <c r="F21" s="17">
        <f>нач!C330+нач!C337+нач!C340+нач!C343+нач!C347</f>
        <v>692182.76</v>
      </c>
      <c r="G21" s="17">
        <f>нач!D348</f>
        <v>2696981.32</v>
      </c>
      <c r="H21" s="12">
        <f t="shared" si="1"/>
        <v>59540.080000000075</v>
      </c>
      <c r="I21" s="12">
        <f t="shared" si="2"/>
        <v>2637441.2399999998</v>
      </c>
      <c r="J21" s="18" t="s">
        <v>103</v>
      </c>
      <c r="K21" s="17">
        <v>2615.69</v>
      </c>
      <c r="L21" s="17"/>
      <c r="M21" s="17"/>
      <c r="N21" s="17">
        <v>2636.7</v>
      </c>
      <c r="O21" s="14">
        <f>L36/N32*N21</f>
        <v>238036.87244929408</v>
      </c>
      <c r="P21" s="13">
        <f>N36/N32*N21</f>
        <v>119486.0653754832</v>
      </c>
      <c r="Q21" s="14">
        <f t="shared" si="4"/>
        <v>360138.62782477727</v>
      </c>
      <c r="R21" s="39">
        <f t="shared" si="3"/>
        <v>391584.21217522281</v>
      </c>
    </row>
    <row r="22" spans="1:18" ht="15.75">
      <c r="A22" s="8">
        <v>18</v>
      </c>
      <c r="B22" s="15" t="s">
        <v>11</v>
      </c>
      <c r="C22" s="15"/>
      <c r="D22" s="16">
        <v>11</v>
      </c>
      <c r="E22" s="17">
        <f>нач!B351+нач!B357+нач!B360+нач!B364+нач!B367</f>
        <v>751352.64</v>
      </c>
      <c r="F22" s="17">
        <f>нач!C351+нач!C357+нач!C360+нач!C364+нач!C367</f>
        <v>723924.98</v>
      </c>
      <c r="G22" s="17">
        <f>нач!D369</f>
        <v>493328.6</v>
      </c>
      <c r="H22" s="12">
        <f t="shared" si="1"/>
        <v>27427.660000000033</v>
      </c>
      <c r="I22" s="12">
        <f t="shared" si="2"/>
        <v>465900.93999999994</v>
      </c>
      <c r="J22" s="18"/>
      <c r="K22" s="17"/>
      <c r="L22" s="17"/>
      <c r="M22" s="17"/>
      <c r="N22" s="17">
        <v>2636.1</v>
      </c>
      <c r="O22" s="14">
        <f>L36/N32*N22</f>
        <v>237982.70545135363</v>
      </c>
      <c r="P22" s="13">
        <f>N36/N32*N22</f>
        <v>119458.87546414505</v>
      </c>
      <c r="Q22" s="14">
        <f t="shared" si="4"/>
        <v>357441.58091549866</v>
      </c>
      <c r="R22" s="39">
        <f t="shared" si="3"/>
        <v>393911.05908450135</v>
      </c>
    </row>
    <row r="23" spans="1:18" ht="47.25">
      <c r="A23" s="8">
        <v>19</v>
      </c>
      <c r="B23" s="15" t="s">
        <v>11</v>
      </c>
      <c r="C23" s="15"/>
      <c r="D23" s="16">
        <v>12</v>
      </c>
      <c r="E23" s="17">
        <f>нач!B374+нач!B376+нач!B377+нач!B381</f>
        <v>529760.98</v>
      </c>
      <c r="F23" s="17">
        <f>нач!C374+нач!C376+нач!C377+нач!C381</f>
        <v>492303.03</v>
      </c>
      <c r="G23" s="17">
        <f>нач!D391</f>
        <v>1455921.95</v>
      </c>
      <c r="H23" s="12">
        <f t="shared" si="1"/>
        <v>37457.949999999953</v>
      </c>
      <c r="I23" s="12">
        <f t="shared" si="2"/>
        <v>1418464</v>
      </c>
      <c r="J23" s="18" t="s">
        <v>105</v>
      </c>
      <c r="K23" s="17">
        <f>2615.69+4158.19</f>
        <v>6773.8799999999992</v>
      </c>
      <c r="L23" s="18"/>
      <c r="M23" s="17"/>
      <c r="N23" s="17">
        <v>2563.1</v>
      </c>
      <c r="O23" s="14">
        <f>L36/N32*N23</f>
        <v>231392.38736859927</v>
      </c>
      <c r="P23" s="13">
        <f>N36/N32*N23</f>
        <v>116150.7695846706</v>
      </c>
      <c r="Q23" s="14">
        <f t="shared" si="4"/>
        <v>354317.03695326985</v>
      </c>
      <c r="R23" s="39">
        <f t="shared" si="3"/>
        <v>175443.94304673013</v>
      </c>
    </row>
    <row r="24" spans="1:18" ht="94.5">
      <c r="A24" s="8">
        <v>20</v>
      </c>
      <c r="B24" s="15" t="s">
        <v>11</v>
      </c>
      <c r="C24" s="15"/>
      <c r="D24" s="16">
        <v>13</v>
      </c>
      <c r="E24" s="17">
        <f>нач!B394+нач!B395+нач!B396+нач!B402+нач!B410</f>
        <v>753937.9</v>
      </c>
      <c r="F24" s="17">
        <f>нач!C394+нач!C395+нач!C396+нач!C402+нач!C410</f>
        <v>748838.69</v>
      </c>
      <c r="G24" s="17">
        <f>нач!D412</f>
        <v>833755.14</v>
      </c>
      <c r="H24" s="12">
        <f t="shared" si="1"/>
        <v>5099.2100000000792</v>
      </c>
      <c r="I24" s="12">
        <f t="shared" si="2"/>
        <v>828655.92999999993</v>
      </c>
      <c r="J24" s="18" t="s">
        <v>110</v>
      </c>
      <c r="K24" s="17">
        <f>32473.44+1515.76+1930.79</f>
        <v>35919.99</v>
      </c>
      <c r="L24" s="18"/>
      <c r="M24" s="17"/>
      <c r="N24" s="17">
        <v>2651.9</v>
      </c>
      <c r="O24" s="14">
        <f>L36/N32*N24</f>
        <v>239409.10306378544</v>
      </c>
      <c r="P24" s="13">
        <f>N36/N32*N24</f>
        <v>120174.87646271625</v>
      </c>
      <c r="Q24" s="14">
        <f t="shared" si="4"/>
        <v>395503.96952650172</v>
      </c>
      <c r="R24" s="39">
        <f t="shared" si="3"/>
        <v>358433.9304734983</v>
      </c>
    </row>
    <row r="25" spans="1:18" ht="126">
      <c r="A25" s="8">
        <v>21</v>
      </c>
      <c r="B25" s="15" t="s">
        <v>11</v>
      </c>
      <c r="C25" s="15"/>
      <c r="D25" s="16">
        <v>14</v>
      </c>
      <c r="E25" s="17">
        <f>-нач!B420+нач!B421+нач!B427+нач!B429</f>
        <v>313689.62</v>
      </c>
      <c r="F25" s="17">
        <f>-нач!C420+нач!C421+нач!C427+нач!C429</f>
        <v>229745.44</v>
      </c>
      <c r="G25" s="17">
        <f>нач!D433</f>
        <v>2095973.71</v>
      </c>
      <c r="H25" s="12">
        <f t="shared" si="1"/>
        <v>83944.18</v>
      </c>
      <c r="I25" s="12">
        <f t="shared" si="2"/>
        <v>2012029.53</v>
      </c>
      <c r="J25" s="18" t="s">
        <v>112</v>
      </c>
      <c r="K25" s="17">
        <f>2772.01+2615.69+1340.76+22622.82</f>
        <v>29351.279999999999</v>
      </c>
      <c r="L25" s="18"/>
      <c r="M25" s="17"/>
      <c r="N25" s="17">
        <v>2631.9</v>
      </c>
      <c r="O25" s="14">
        <f>L36/N32*N25</f>
        <v>237603.53646577054</v>
      </c>
      <c r="P25" s="13">
        <f>N36/N32*N25</f>
        <v>119268.54608477805</v>
      </c>
      <c r="Q25" s="14">
        <f t="shared" si="4"/>
        <v>386223.36255054857</v>
      </c>
      <c r="R25" s="39">
        <f t="shared" si="3"/>
        <v>-72533.742550548573</v>
      </c>
    </row>
    <row r="26" spans="1:18" ht="78.75">
      <c r="A26" s="8">
        <v>22</v>
      </c>
      <c r="B26" s="15" t="s">
        <v>11</v>
      </c>
      <c r="C26" s="15"/>
      <c r="D26" s="16">
        <v>15</v>
      </c>
      <c r="E26" s="17">
        <f>нач!B439+нач!B440+нач!B449+нач!B452+нач!B453</f>
        <v>744585.04</v>
      </c>
      <c r="F26" s="17">
        <f>нач!C439+нач!C440+нач!C449+нач!C452+нач!C453</f>
        <v>709485.24</v>
      </c>
      <c r="G26" s="17">
        <f>нач!D454</f>
        <v>1568606.68</v>
      </c>
      <c r="H26" s="12">
        <f t="shared" si="1"/>
        <v>35099.800000000047</v>
      </c>
      <c r="I26" s="12">
        <f t="shared" si="2"/>
        <v>1533506.88</v>
      </c>
      <c r="J26" s="18" t="s">
        <v>111</v>
      </c>
      <c r="K26" s="17">
        <f>2615.69+1930.79+6741.08+6741.08</f>
        <v>18028.64</v>
      </c>
      <c r="L26" s="18"/>
      <c r="M26" s="17"/>
      <c r="N26" s="17">
        <v>2615.1999999999998</v>
      </c>
      <c r="O26" s="14">
        <f>L36/N32*N26</f>
        <v>236095.88835642807</v>
      </c>
      <c r="P26" s="13">
        <f>N36/N32*N26</f>
        <v>118511.76021919963</v>
      </c>
      <c r="Q26" s="14">
        <f t="shared" si="4"/>
        <v>372636.28857562772</v>
      </c>
      <c r="R26" s="39">
        <f t="shared" si="3"/>
        <v>371948.75142437231</v>
      </c>
    </row>
    <row r="27" spans="1:18" ht="94.5">
      <c r="A27" s="8">
        <v>23</v>
      </c>
      <c r="B27" s="15" t="s">
        <v>11</v>
      </c>
      <c r="C27" s="15"/>
      <c r="D27" s="16">
        <v>16</v>
      </c>
      <c r="E27" s="17">
        <f>нач!B459+нач!B465+нач!B471+нач!B473+нач!B476</f>
        <v>377569.56</v>
      </c>
      <c r="F27" s="17">
        <f>нач!C459+нач!C465+нач!C471+нач!C473+нач!C476</f>
        <v>374154.31</v>
      </c>
      <c r="G27" s="17">
        <f>нач!D477</f>
        <v>216612.47</v>
      </c>
      <c r="H27" s="12">
        <f t="shared" si="1"/>
        <v>3415.25</v>
      </c>
      <c r="I27" s="12">
        <f t="shared" si="2"/>
        <v>213197.22</v>
      </c>
      <c r="J27" s="18" t="s">
        <v>107</v>
      </c>
      <c r="K27" s="17">
        <f>2615.69+1515.76+1930.79</f>
        <v>6062.24</v>
      </c>
      <c r="L27" s="18"/>
      <c r="M27" s="17"/>
      <c r="N27" s="17">
        <f>1326.2+275.08</f>
        <v>1601.28</v>
      </c>
      <c r="O27" s="14">
        <f>L36/N32*N27</f>
        <v>144560.88410346481</v>
      </c>
      <c r="P27" s="13">
        <f>N36/N32*N27</f>
        <v>72564.435379244416</v>
      </c>
      <c r="Q27" s="14">
        <f t="shared" si="4"/>
        <v>223187.55948270921</v>
      </c>
      <c r="R27" s="39">
        <f t="shared" si="3"/>
        <v>154382.00051729078</v>
      </c>
    </row>
    <row r="28" spans="1:18" ht="78.75">
      <c r="A28" s="8">
        <v>24</v>
      </c>
      <c r="B28" s="15" t="s">
        <v>11</v>
      </c>
      <c r="C28" s="15"/>
      <c r="D28" s="16">
        <v>17</v>
      </c>
      <c r="E28" s="17">
        <f>нач!B479+нач!B482+нач!B487+нач!B491+нач!B497</f>
        <v>375775.8</v>
      </c>
      <c r="F28" s="17">
        <f>нач!C479+нач!C482+нач!C487+нач!C491+нач!C497</f>
        <v>328024.12</v>
      </c>
      <c r="G28" s="17">
        <f>нач!D498</f>
        <v>871697.08</v>
      </c>
      <c r="H28" s="12">
        <f t="shared" si="1"/>
        <v>47751.679999999993</v>
      </c>
      <c r="I28" s="12">
        <f t="shared" si="2"/>
        <v>823945.39999999991</v>
      </c>
      <c r="J28" s="18" t="s">
        <v>108</v>
      </c>
      <c r="K28" s="17">
        <f>2615.69+3370.54+6591.05+1930.79</f>
        <v>14508.07</v>
      </c>
      <c r="L28" s="18"/>
      <c r="M28" s="17"/>
      <c r="N28" s="17">
        <f>1320.7+275.08</f>
        <v>1595.78</v>
      </c>
      <c r="O28" s="14">
        <f>L36/N32*N28</f>
        <v>144064.3532890107</v>
      </c>
      <c r="P28" s="13">
        <f>N36/N32*N28</f>
        <v>72315.19452531141</v>
      </c>
      <c r="Q28" s="14">
        <f t="shared" si="4"/>
        <v>230887.61781432212</v>
      </c>
      <c r="R28" s="39">
        <f t="shared" si="3"/>
        <v>144888.18218567787</v>
      </c>
    </row>
    <row r="29" spans="1:18" ht="15.75">
      <c r="A29" s="8">
        <v>25</v>
      </c>
      <c r="B29" s="15" t="s">
        <v>11</v>
      </c>
      <c r="C29" s="15"/>
      <c r="D29" s="16">
        <v>18</v>
      </c>
      <c r="E29" s="17">
        <f>нач!B501+нач!B503+нач!B505+нач!B506+нач!B517</f>
        <v>376089.12</v>
      </c>
      <c r="F29" s="17">
        <f>нач!C501+нач!C503+нач!C505+нач!C506+нач!C517</f>
        <v>326185.61</v>
      </c>
      <c r="G29" s="17">
        <f>нач!D519</f>
        <v>1367552.25</v>
      </c>
      <c r="H29" s="12">
        <f t="shared" si="1"/>
        <v>49903.510000000009</v>
      </c>
      <c r="I29" s="12">
        <f t="shared" si="2"/>
        <v>1317648.74</v>
      </c>
      <c r="J29" s="18" t="s">
        <v>103</v>
      </c>
      <c r="K29" s="17">
        <v>2615.69</v>
      </c>
      <c r="L29" s="18"/>
      <c r="M29" s="17"/>
      <c r="N29" s="17">
        <f>1321+275.08</f>
        <v>1596.08</v>
      </c>
      <c r="O29" s="14">
        <f>L36/N32*N29</f>
        <v>144091.43678798093</v>
      </c>
      <c r="P29" s="13">
        <f>N36/N32*N29</f>
        <v>72328.789480980486</v>
      </c>
      <c r="Q29" s="14">
        <f t="shared" si="4"/>
        <v>219035.91626896142</v>
      </c>
      <c r="R29" s="39">
        <f t="shared" si="3"/>
        <v>157053.20373103858</v>
      </c>
    </row>
    <row r="30" spans="1:18" ht="63">
      <c r="A30" s="8">
        <v>26</v>
      </c>
      <c r="B30" s="15" t="s">
        <v>11</v>
      </c>
      <c r="C30" s="15"/>
      <c r="D30" s="16">
        <v>19</v>
      </c>
      <c r="E30" s="17">
        <f>нач!B521+нач!B532+нач!B537+нач!B538+нач!B539</f>
        <v>376003.74</v>
      </c>
      <c r="F30" s="17">
        <f>нач!C521+нач!C532+нач!C537+нач!C538+нач!C539</f>
        <v>358667.95</v>
      </c>
      <c r="G30" s="17">
        <f>нач!D542</f>
        <v>581416.11</v>
      </c>
      <c r="H30" s="12">
        <f t="shared" si="1"/>
        <v>17335.789999999979</v>
      </c>
      <c r="I30" s="12">
        <f t="shared" si="2"/>
        <v>564080.32000000007</v>
      </c>
      <c r="J30" s="18" t="s">
        <v>106</v>
      </c>
      <c r="K30" s="17">
        <f>2615.69+4158.19+14710.25</f>
        <v>21484.129999999997</v>
      </c>
      <c r="L30" s="18"/>
      <c r="M30" s="17"/>
      <c r="N30" s="17">
        <f>1321+275.08</f>
        <v>1596.08</v>
      </c>
      <c r="O30" s="14">
        <f>L36/N32*N30</f>
        <v>144091.43678798093</v>
      </c>
      <c r="P30" s="13">
        <f>N36/N32*N30</f>
        <v>72328.789480980486</v>
      </c>
      <c r="Q30" s="14">
        <f t="shared" si="4"/>
        <v>237904.35626896142</v>
      </c>
      <c r="R30" s="39">
        <f t="shared" si="3"/>
        <v>138099.38373103857</v>
      </c>
    </row>
    <row r="31" spans="1:18" ht="47.25">
      <c r="A31" s="8">
        <v>27</v>
      </c>
      <c r="B31" s="15" t="s">
        <v>11</v>
      </c>
      <c r="C31" s="15"/>
      <c r="D31" s="16">
        <v>20</v>
      </c>
      <c r="E31" s="17">
        <f>нач!B544+нач!B547+нач!B553+нач!B556+нач!B557</f>
        <v>372872.1</v>
      </c>
      <c r="F31" s="17">
        <f>нач!C544+нач!C547+нач!C553+нач!C556+нач!C557</f>
        <v>293276.98</v>
      </c>
      <c r="G31" s="17">
        <f>нач!D563</f>
        <v>2021526.48</v>
      </c>
      <c r="H31" s="12">
        <f t="shared" si="1"/>
        <v>79595.12</v>
      </c>
      <c r="I31" s="12">
        <f t="shared" si="2"/>
        <v>1941931.3599999999</v>
      </c>
      <c r="J31" s="18" t="s">
        <v>104</v>
      </c>
      <c r="K31" s="17">
        <f>4853.89+4158.19</f>
        <v>9012.08</v>
      </c>
      <c r="L31" s="18"/>
      <c r="M31" s="17"/>
      <c r="N31" s="17">
        <f>1310.3+275.72</f>
        <v>1586.02</v>
      </c>
      <c r="O31" s="14">
        <f>L36/N32*N31</f>
        <v>143183.23678917944</v>
      </c>
      <c r="P31" s="13">
        <f>N36/N32*N31</f>
        <v>71872.905300877566</v>
      </c>
      <c r="Q31" s="14">
        <f t="shared" si="4"/>
        <v>224068.22209005698</v>
      </c>
      <c r="R31" s="39">
        <f t="shared" si="3"/>
        <v>148803.877909943</v>
      </c>
    </row>
    <row r="32" spans="1:18" ht="15.75">
      <c r="A32" s="50" t="s">
        <v>5</v>
      </c>
      <c r="B32" s="50"/>
      <c r="C32" s="50"/>
      <c r="D32" s="50"/>
      <c r="E32" s="2">
        <f t="shared" ref="E32:K32" si="5">SUM(E8:E31)</f>
        <v>9152592.8399999999</v>
      </c>
      <c r="F32" s="2">
        <f t="shared" si="5"/>
        <v>8217250.4300000016</v>
      </c>
      <c r="G32" s="2">
        <f t="shared" si="5"/>
        <v>28795295.799999997</v>
      </c>
      <c r="H32" s="2">
        <f t="shared" si="5"/>
        <v>935342.41000000027</v>
      </c>
      <c r="I32" s="2">
        <f t="shared" si="5"/>
        <v>27859953.389999993</v>
      </c>
      <c r="J32" s="4"/>
      <c r="K32" s="2">
        <f t="shared" si="5"/>
        <v>194012.68000000002</v>
      </c>
      <c r="L32" s="2"/>
      <c r="M32" s="2">
        <f t="shared" ref="M32:R32" si="6">SUM(M8:M31)</f>
        <v>71232.26999999999</v>
      </c>
      <c r="N32" s="2">
        <f t="shared" si="6"/>
        <v>36211.74</v>
      </c>
      <c r="O32" s="2">
        <f t="shared" si="6"/>
        <v>3269135.4100000006</v>
      </c>
      <c r="P32" s="2">
        <f t="shared" si="6"/>
        <v>1640990.0000000002</v>
      </c>
      <c r="Q32" s="2">
        <f t="shared" si="6"/>
        <v>5175370.3600000003</v>
      </c>
      <c r="R32" s="40">
        <f t="shared" si="6"/>
        <v>3977222.4799999995</v>
      </c>
    </row>
    <row r="33" spans="1:17" ht="15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.75">
      <c r="A34" s="21" t="s">
        <v>13</v>
      </c>
      <c r="B34" s="22">
        <v>2361697.7000000002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.75">
      <c r="A35" s="21" t="s">
        <v>14</v>
      </c>
      <c r="B35" s="22">
        <f>L36-B34</f>
        <v>907437.71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>
      <c r="A36" s="21" t="s">
        <v>18</v>
      </c>
      <c r="B36" s="22">
        <v>919517</v>
      </c>
      <c r="C36" s="6"/>
      <c r="D36" s="6"/>
      <c r="E36" s="6"/>
      <c r="F36" s="6"/>
      <c r="G36" s="6"/>
      <c r="H36" s="6"/>
      <c r="I36" s="6"/>
      <c r="J36" s="6"/>
      <c r="K36" s="6"/>
      <c r="L36" s="42">
        <f>2361697.7+717718.3+5949.78+26260.5+8079.22+74371+36167+826+2500+35565.91</f>
        <v>3269135.41</v>
      </c>
      <c r="M36" s="23"/>
      <c r="N36" s="42">
        <v>1640990</v>
      </c>
      <c r="O36" s="6"/>
      <c r="P36" s="6"/>
      <c r="Q36" s="6"/>
    </row>
    <row r="37" spans="1:17" ht="15.75">
      <c r="A37" s="21" t="s">
        <v>97</v>
      </c>
      <c r="B37" s="41">
        <v>717718.3</v>
      </c>
    </row>
    <row r="38" spans="1:17">
      <c r="B38" s="1"/>
    </row>
  </sheetData>
  <sortState ref="D42:D55">
    <sortCondition ref="D42"/>
  </sortState>
  <mergeCells count="17">
    <mergeCell ref="N3:N4"/>
    <mergeCell ref="P3:P4"/>
    <mergeCell ref="R3:R4"/>
    <mergeCell ref="Q3:Q4"/>
    <mergeCell ref="A32:D32"/>
    <mergeCell ref="A1:P1"/>
    <mergeCell ref="A2:P2"/>
    <mergeCell ref="A3:A4"/>
    <mergeCell ref="B3:D4"/>
    <mergeCell ref="E3:E4"/>
    <mergeCell ref="F3:F4"/>
    <mergeCell ref="G3:G4"/>
    <mergeCell ref="H3:H4"/>
    <mergeCell ref="I3:I4"/>
    <mergeCell ref="J3:K3"/>
    <mergeCell ref="L3:M3"/>
    <mergeCell ref="O3:O4"/>
  </mergeCells>
  <pageMargins left="0.25" right="0.25" top="0.75" bottom="0.75" header="0.3" footer="0.3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"/>
  <sheetViews>
    <sheetView tabSelected="1" workbookViewId="0">
      <selection activeCell="N28" sqref="N28"/>
    </sheetView>
  </sheetViews>
  <sheetFormatPr defaultRowHeight="15"/>
  <cols>
    <col min="1" max="1" width="15.85546875" customWidth="1"/>
    <col min="2" max="2" width="6.7109375" customWidth="1"/>
    <col min="3" max="3" width="2.42578125" customWidth="1"/>
    <col min="4" max="4" width="15.42578125" hidden="1" customWidth="1"/>
    <col min="5" max="5" width="14.85546875" bestFit="1" customWidth="1"/>
    <col min="6" max="6" width="16.28515625" bestFit="1" customWidth="1"/>
    <col min="7" max="7" width="15.85546875" bestFit="1" customWidth="1"/>
    <col min="8" max="8" width="21.5703125" bestFit="1" customWidth="1"/>
    <col min="9" max="9" width="20.7109375" customWidth="1"/>
    <col min="10" max="10" width="11.5703125" customWidth="1"/>
    <col min="11" max="11" width="11.85546875" customWidth="1"/>
    <col min="12" max="12" width="14.7109375" customWidth="1"/>
    <col min="13" max="13" width="15.7109375" customWidth="1"/>
    <col min="14" max="14" width="15.42578125" customWidth="1"/>
    <col min="15" max="15" width="19.140625" customWidth="1"/>
  </cols>
  <sheetData>
    <row r="1" spans="1:15" ht="33.7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21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5.25" customHeight="1">
      <c r="A3" s="58"/>
      <c r="B3" s="59"/>
      <c r="C3" s="59"/>
      <c r="D3" s="60"/>
      <c r="E3" s="64" t="s">
        <v>20</v>
      </c>
      <c r="F3" s="64" t="s">
        <v>21</v>
      </c>
      <c r="G3" s="64" t="s">
        <v>22</v>
      </c>
      <c r="H3" s="64" t="s">
        <v>23</v>
      </c>
      <c r="I3" s="64" t="s">
        <v>24</v>
      </c>
      <c r="J3" s="64" t="s">
        <v>25</v>
      </c>
      <c r="K3" s="64" t="s">
        <v>7</v>
      </c>
      <c r="L3" s="64" t="s">
        <v>26</v>
      </c>
      <c r="M3" s="64" t="s">
        <v>6</v>
      </c>
      <c r="N3" s="64" t="s">
        <v>27</v>
      </c>
      <c r="O3" s="64" t="s">
        <v>28</v>
      </c>
    </row>
    <row r="4" spans="1:15" ht="122.25" customHeight="1">
      <c r="A4" s="61"/>
      <c r="B4" s="62"/>
      <c r="C4" s="62"/>
      <c r="D4" s="63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>
      <c r="A5" s="66" t="s">
        <v>96</v>
      </c>
      <c r="B5" s="67"/>
      <c r="C5" s="67"/>
      <c r="D5" s="68"/>
      <c r="E5" s="5">
        <f>'2016'!E32</f>
        <v>9152592.8399999999</v>
      </c>
      <c r="F5" s="5">
        <f>'2016'!F32</f>
        <v>8217250.4300000016</v>
      </c>
      <c r="G5" s="5">
        <f>'2016'!G32</f>
        <v>28795295.799999997</v>
      </c>
      <c r="H5" s="5">
        <f>'2016'!H32</f>
        <v>935342.41000000027</v>
      </c>
      <c r="I5" s="5">
        <f>'2016'!I32</f>
        <v>27859953.389999993</v>
      </c>
      <c r="J5" s="5">
        <f>'2016'!K32</f>
        <v>194012.68000000002</v>
      </c>
      <c r="K5" s="5">
        <f>'2016'!M32</f>
        <v>71232.26999999999</v>
      </c>
      <c r="L5" s="5">
        <f>'2016'!O32</f>
        <v>3269135.4100000006</v>
      </c>
      <c r="M5" s="5">
        <f>'2016'!P32</f>
        <v>1640990.0000000002</v>
      </c>
      <c r="N5" s="5">
        <f>'2016'!Q32</f>
        <v>5175370.3600000003</v>
      </c>
      <c r="O5" s="5"/>
    </row>
  </sheetData>
  <mergeCells count="15">
    <mergeCell ref="A5:D5"/>
    <mergeCell ref="A1:O1"/>
    <mergeCell ref="A2:O2"/>
    <mergeCell ref="A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нач</vt:lpstr>
      <vt:lpstr>2016</vt:lpstr>
      <vt:lpstr>свод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Aero</cp:lastModifiedBy>
  <cp:lastPrinted>2017-04-18T11:30:44Z</cp:lastPrinted>
  <dcterms:created xsi:type="dcterms:W3CDTF">2016-01-10T17:47:42Z</dcterms:created>
  <dcterms:modified xsi:type="dcterms:W3CDTF">2017-04-18T11:36:32Z</dcterms:modified>
</cp:coreProperties>
</file>